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se.envir.ee\Kasutajad$\KeM\49205062711\Documents\KORAK\2018-2019 aruanne\"/>
    </mc:Choice>
  </mc:AlternateContent>
  <bookViews>
    <workbookView xWindow="0" yWindow="48" windowWidth="15588" windowHeight="7128"/>
  </bookViews>
  <sheets>
    <sheet name="Tegevused_vorm" sheetId="5" r:id="rId1"/>
  </sheets>
  <definedNames>
    <definedName name="_Toc530730174" localSheetId="0">Tegevused_vorm!$B$71</definedName>
  </definedNames>
  <calcPr calcId="152511"/>
</workbook>
</file>

<file path=xl/calcChain.xml><?xml version="1.0" encoding="utf-8"?>
<calcChain xmlns="http://schemas.openxmlformats.org/spreadsheetml/2006/main">
  <c r="I12" i="5" l="1"/>
  <c r="I4" i="5"/>
  <c r="I3" i="5" s="1"/>
  <c r="J60" i="5" l="1"/>
  <c r="J59" i="5" s="1"/>
  <c r="I60" i="5"/>
  <c r="I59" i="5" s="1"/>
  <c r="J50" i="5"/>
  <c r="I50" i="5"/>
  <c r="J39" i="5" l="1"/>
  <c r="I39" i="5"/>
  <c r="J45" i="5"/>
  <c r="I45" i="5"/>
  <c r="I29" i="5" l="1"/>
  <c r="I28" i="5" s="1"/>
  <c r="I82" i="5" s="1"/>
  <c r="J29" i="5"/>
  <c r="J28" i="5" s="1"/>
  <c r="J4" i="5"/>
  <c r="J3" i="5" s="1"/>
  <c r="J19" i="5" l="1"/>
  <c r="J12" i="5" s="1"/>
  <c r="J82" i="5" s="1"/>
  <c r="H9" i="5" l="1"/>
  <c r="K9" i="5" l="1"/>
  <c r="M9" i="5" s="1"/>
  <c r="M75" i="5" l="1"/>
  <c r="M63" i="5" l="1"/>
  <c r="M26" i="5" l="1"/>
  <c r="M80" i="5" l="1"/>
  <c r="M79" i="5"/>
  <c r="G77" i="5"/>
  <c r="L60" i="5"/>
  <c r="L59" i="5" s="1"/>
  <c r="K60" i="5"/>
  <c r="K59" i="5" s="1"/>
  <c r="H60" i="5"/>
  <c r="H59" i="5" s="1"/>
  <c r="G60" i="5"/>
  <c r="G59" i="5" s="1"/>
  <c r="M55" i="5"/>
  <c r="M40" i="5"/>
  <c r="M30" i="5"/>
  <c r="M14" i="5"/>
  <c r="M15" i="5"/>
  <c r="M16" i="5"/>
  <c r="M17" i="5"/>
  <c r="M18" i="5"/>
  <c r="M6" i="5"/>
  <c r="L19" i="5"/>
  <c r="K19" i="5"/>
  <c r="H19" i="5"/>
  <c r="G19" i="5"/>
  <c r="L13" i="5"/>
  <c r="K13" i="5"/>
  <c r="H13" i="5"/>
  <c r="G13" i="5"/>
  <c r="M13" i="5" l="1"/>
  <c r="M19" i="5"/>
  <c r="M21" i="5"/>
  <c r="M68" i="5" l="1"/>
  <c r="M10" i="5" l="1"/>
  <c r="G29" i="5" l="1"/>
  <c r="M37" i="5"/>
  <c r="M32" i="5"/>
  <c r="M33" i="5"/>
  <c r="L50" i="5" l="1"/>
  <c r="L49" i="5" s="1"/>
  <c r="H50" i="5"/>
  <c r="H49" i="5" s="1"/>
  <c r="G50" i="5"/>
  <c r="G49" i="5" s="1"/>
  <c r="M78" i="5" l="1"/>
  <c r="M76" i="5"/>
  <c r="H74" i="5"/>
  <c r="G74" i="5"/>
  <c r="H71" i="5"/>
  <c r="G71" i="5"/>
  <c r="M73" i="5"/>
  <c r="M72" i="5"/>
  <c r="L25" i="5"/>
  <c r="L12" i="5" s="1"/>
  <c r="K25" i="5"/>
  <c r="K12" i="5" s="1"/>
  <c r="H25" i="5"/>
  <c r="G25" i="5"/>
  <c r="M67" i="5"/>
  <c r="M66" i="5"/>
  <c r="M65" i="5"/>
  <c r="M64" i="5"/>
  <c r="M62" i="5"/>
  <c r="M61" i="5"/>
  <c r="M23" i="5"/>
  <c r="M57" i="5"/>
  <c r="L45" i="5"/>
  <c r="K45" i="5"/>
  <c r="H45" i="5"/>
  <c r="G45" i="5"/>
  <c r="M44" i="5"/>
  <c r="M43" i="5"/>
  <c r="M42" i="5"/>
  <c r="M41" i="5"/>
  <c r="M38" i="5"/>
  <c r="M36" i="5"/>
  <c r="M35" i="5"/>
  <c r="M34" i="5"/>
  <c r="M31" i="5"/>
  <c r="M20" i="5"/>
  <c r="H12" i="5" l="1"/>
  <c r="M25" i="5"/>
  <c r="G12" i="5"/>
  <c r="G70" i="5"/>
  <c r="H70" i="5"/>
  <c r="L70" i="5"/>
  <c r="K70" i="5"/>
  <c r="M45" i="5"/>
  <c r="M74" i="5"/>
  <c r="M77" i="5"/>
  <c r="M71" i="5"/>
  <c r="M60" i="5"/>
  <c r="M12" i="5" l="1"/>
  <c r="M70" i="5"/>
  <c r="M59" i="5"/>
  <c r="L39" i="5"/>
  <c r="K39" i="5"/>
  <c r="H39" i="5"/>
  <c r="G39" i="5"/>
  <c r="G28" i="5" s="1"/>
  <c r="L29" i="5"/>
  <c r="L28" i="5" s="1"/>
  <c r="K29" i="5"/>
  <c r="H29" i="5"/>
  <c r="M24" i="5"/>
  <c r="M56" i="5"/>
  <c r="M54" i="5"/>
  <c r="M53" i="5"/>
  <c r="M51" i="5"/>
  <c r="M47" i="5"/>
  <c r="M46" i="5"/>
  <c r="M7" i="5"/>
  <c r="M8" i="5"/>
  <c r="M52" i="5"/>
  <c r="M29" i="5" l="1"/>
  <c r="M39" i="5"/>
  <c r="H28" i="5"/>
  <c r="K28" i="5"/>
  <c r="M28" i="5" l="1"/>
  <c r="K50" i="5"/>
  <c r="M50" i="5" l="1"/>
  <c r="K49" i="5"/>
  <c r="M49" i="5" s="1"/>
  <c r="L4" i="5"/>
  <c r="L3" i="5" s="1"/>
  <c r="L82" i="5" s="1"/>
  <c r="K4" i="5"/>
  <c r="K3" i="5" s="1"/>
  <c r="H4" i="5"/>
  <c r="K82" i="5" l="1"/>
  <c r="H3" i="5"/>
  <c r="G4" i="5"/>
  <c r="G3" i="5" s="1"/>
  <c r="G82" i="5" s="1"/>
  <c r="M4" i="5" l="1"/>
  <c r="M3" i="5"/>
  <c r="H82" i="5"/>
  <c r="M82" i="5" s="1"/>
</calcChain>
</file>

<file path=xl/sharedStrings.xml><?xml version="1.0" encoding="utf-8"?>
<sst xmlns="http://schemas.openxmlformats.org/spreadsheetml/2006/main" count="305" uniqueCount="261">
  <si>
    <t>Indikaator/Tulemus</t>
  </si>
  <si>
    <t>Periood kokku</t>
  </si>
  <si>
    <t>EA liik</t>
  </si>
  <si>
    <t>NR</t>
  </si>
  <si>
    <t>Vastutaja (org)</t>
  </si>
  <si>
    <t>Seos teiste valdkonna arengukavadega</t>
  </si>
  <si>
    <t>Eesmärk/Meede/Tegevus</t>
  </si>
  <si>
    <t>Algtase (aasta)</t>
  </si>
  <si>
    <t>1.</t>
  </si>
  <si>
    <t xml:space="preserve">1.1. </t>
  </si>
  <si>
    <t>Protseduuride väljatöötamine kiirgusohutuse järelevalve korraldamiseks.</t>
  </si>
  <si>
    <t>1.1.1.</t>
  </si>
  <si>
    <t>1.1.4.</t>
  </si>
  <si>
    <t>2.1.</t>
  </si>
  <si>
    <t>2.3.</t>
  </si>
  <si>
    <t>3.</t>
  </si>
  <si>
    <t>3.1.</t>
  </si>
  <si>
    <t>2.1.1.</t>
  </si>
  <si>
    <t>2.1.2.</t>
  </si>
  <si>
    <t>2.2.1.</t>
  </si>
  <si>
    <t>2.2.2.</t>
  </si>
  <si>
    <t>2.3.1.</t>
  </si>
  <si>
    <t>3.1.1.</t>
  </si>
  <si>
    <t>3.1.2.</t>
  </si>
  <si>
    <t>3.1.3.</t>
  </si>
  <si>
    <t>3.1.4.</t>
  </si>
  <si>
    <t>Meede: Kiirgushädaolukordade lahendamise plaani (HOLP) koostamine ja plaanikohase valmisoleku tagamine</t>
  </si>
  <si>
    <t>3.2.1.</t>
  </si>
  <si>
    <t>4.</t>
  </si>
  <si>
    <t>4.1.</t>
  </si>
  <si>
    <t>4.1.1.</t>
  </si>
  <si>
    <t>4.1.2.</t>
  </si>
  <si>
    <t>4.1.3.</t>
  </si>
  <si>
    <t>5.</t>
  </si>
  <si>
    <t>5.1.</t>
  </si>
  <si>
    <t>5.1.1.</t>
  </si>
  <si>
    <t>5.1.2.</t>
  </si>
  <si>
    <t>Meede: Looduslikest kiirgusallikatest tingitud ohtude minimeerimine</t>
  </si>
  <si>
    <t>Meede: Meditsiinikiiritusest saadava aastase elanikudoosi taseme hindamise juurutamine</t>
  </si>
  <si>
    <t>Uus plaan on kinnitatud</t>
  </si>
  <si>
    <t>STAK</t>
  </si>
  <si>
    <t>Päästeameti mõõtevahendite ja kaitsevarustuse baas, mõõtevahendite ja saasteäratuseks vajalike seadmete baasi uuendamine</t>
  </si>
  <si>
    <t>Mõõtevahendite ja saasteärastuseks vajalike seadmete baas on uuendatud</t>
  </si>
  <si>
    <t>Koolitused on toimunud</t>
  </si>
  <si>
    <t>MKM, A.L.A.R.A.</t>
  </si>
  <si>
    <t>Maksu- ja Tolliameti mõõtevahendite ja kaitsevarustuse baasi uuendamine</t>
  </si>
  <si>
    <t>SiM, PäA</t>
  </si>
  <si>
    <t>KeA</t>
  </si>
  <si>
    <t>KeM, KeA</t>
  </si>
  <si>
    <t>KeM</t>
  </si>
  <si>
    <t>2.1.3.</t>
  </si>
  <si>
    <t>Olemasoleva vaheladustuspaiga haldamine</t>
  </si>
  <si>
    <t>4.1.7.</t>
  </si>
  <si>
    <t>3.1.5.</t>
  </si>
  <si>
    <t>3.1.6.</t>
  </si>
  <si>
    <t>3.1.7.</t>
  </si>
  <si>
    <t>3.1.8.</t>
  </si>
  <si>
    <t>3.1.9.</t>
  </si>
  <si>
    <t>KeM, A.L.A.R.A</t>
  </si>
  <si>
    <t>Keskkonnaameti mõõtevahendite ja kaitsevarustuse baasi uuendamine</t>
  </si>
  <si>
    <t xml:space="preserve">Tammiku jäätmehoidla ohutustamise lõpule viimine </t>
  </si>
  <si>
    <t>Jäätmete käitlemise kvaliteedijuhtimissüsteemi arendamine</t>
  </si>
  <si>
    <t>Meede: Radioaktiivsete jäätmete tekke vähendamine ja nende ohutu vaheladustamise korraldamine</t>
  </si>
  <si>
    <t>2.2.3.</t>
  </si>
  <si>
    <t>2.2.4.</t>
  </si>
  <si>
    <t>2.2.5.</t>
  </si>
  <si>
    <t>1.1.5.</t>
  </si>
  <si>
    <t>Väljaarvamis- ja vabastamistasemete tuletamise aluste ühtlustamine mistahes radionukliide sisaldava materjali koguste osas</t>
  </si>
  <si>
    <t>2.1.4.</t>
  </si>
  <si>
    <t>2.1.5.</t>
  </si>
  <si>
    <t>Saastunud metallijäätmete kokkukogumine ja sulatamine</t>
  </si>
  <si>
    <t>Radioaktiivsete jäätmete käitlusseadmete pargi arendamine ja jäätmete ladustamiseks vajalike pakendite soetamine</t>
  </si>
  <si>
    <t>Riigiasutuste töötajatele mõeldud kiirgusalaste põhiteadmiste veebikursuse väljatöötamine</t>
  </si>
  <si>
    <t>Veebipõhiste teabematerjalide koostamine elanikele kiirgushädaolukordades käitumisest koos KKK-ga</t>
  </si>
  <si>
    <t>vähemalt 2 koolitust sellel perioodil</t>
  </si>
  <si>
    <t>KeA, KEMIT</t>
  </si>
  <si>
    <t>Keskkonnaameti radoonimõõteseadmete uuendamine</t>
  </si>
  <si>
    <t>KKI</t>
  </si>
  <si>
    <t>IRRS järelmissioon ja ARTEMIS missioon on toimunud</t>
  </si>
  <si>
    <t>1.1.2.</t>
  </si>
  <si>
    <t>1.1.3.</t>
  </si>
  <si>
    <t xml:space="preserve">1.1.6. </t>
  </si>
  <si>
    <t>3.2.2.</t>
  </si>
  <si>
    <t>4.1.4.</t>
  </si>
  <si>
    <t>4.1.6.</t>
  </si>
  <si>
    <t>Radioaktiivsed jäätmed on nõuetekohaselt käideldud ja vaheladustatud.</t>
  </si>
  <si>
    <t>Pidev</t>
  </si>
  <si>
    <t>Vaheladustuspaik on hooldatud ja soovimatu ründe, mille tulemusel võib toimuda ümbritseva keskkonna saastumine, vastu kaitstud. Seireprogrammide täitmine ning vajadusel seiretulemustest lähtuvalt meetmekavade koostamine ja rakendamine.</t>
  </si>
  <si>
    <t>Hoidla on ohutustatud - jäätmed on hoidlast eemaldatud, hoidla on saastusest puhastatud, lammutatud ning vabastatud üldiseks kasutamiseks.</t>
  </si>
  <si>
    <t>Jäätmete iseloomustamise süsteemi arendamine alfa- ja beetakiirgajate määramiseks</t>
  </si>
  <si>
    <t>Alfa- ja beetakiirgajate määramist võimaldavate mõõteseadmete soetamine, mõõtemetoodikate koostamine ja personali koolitamine (2019-2029).</t>
  </si>
  <si>
    <t>Radioaktiivsete jäätmete vabastamiseks vajalike protseduuride väljatöötamine</t>
  </si>
  <si>
    <t>Peamised protseduurid radioaktiivsete jäätmete vabastamiseks on koostatud ja kooskõlastatud (2016-2019).</t>
  </si>
  <si>
    <t>Kokkukogutud saastunud metall iseloomustatakse ja saadetakse sulatmisele. Sulatamisest järgi jäänud kontsentreeritud jäätmed on nõuetekohaselt töödeldud ja pakendatud võimaldamaks nende edasist ladustamist vahe- või lõppladustuspaigas.</t>
  </si>
  <si>
    <t>KKM, A.L.A.R.A.</t>
  </si>
  <si>
    <t>Toimub pidev juhtimissüsteemi parendamine tagamaks radioaktiivsete jäätmete ohutut käitlemist.</t>
  </si>
  <si>
    <t>Radioaktiivsete jäätmete käitlusseadmete parki arendatakse järjepidevalt, mis võimaldab jäätmeid lõppladustamiseks sobivalt käidelda. Samuti on soetatud lõppladustamiseks vajalikud jäätmepakendid.</t>
  </si>
  <si>
    <t>A.L.A.R.A.</t>
  </si>
  <si>
    <t>Omanikuta kiirgusallikate käitlussüsteemi arendamine ja käigushoidmine</t>
  </si>
  <si>
    <t>Tagatud on omanikuta kiirgusallikate ohutu kokkukogumine ja nende järjepidev käitlemine.</t>
  </si>
  <si>
    <t>Strateegia sätestab kommunikatsiooni eesmärgid ning identifitseerib sihtgrupid. Strateegia sisaldab kava tulevasteks tegevusteks. Edaspidi põhineb kommunikatsioon strateegial, mida regulaarselt üle vaadetakse ja vajadusel täiendatakse.</t>
  </si>
  <si>
    <t>KeM, MKM, A.L.A.R.A.</t>
  </si>
  <si>
    <t>KMH on algatatud.</t>
  </si>
  <si>
    <t>Teostatakse uuringud nagu näiteks Paldiski objekti peahoone seisukorra insenertehniline uuring, reaktorisektsioonide radioloogiline uuring, reaktorisarkofaagide ja reaktorisektsioonide konstruktsiooni uuring jne.</t>
  </si>
  <si>
    <t>Potentsiaalselt ohtlikest kiirgusallikatest teavitamise ja kokkukogumise kampaaniate regulaarne korraldamine</t>
  </si>
  <si>
    <t>Keskkonnainspektsiooni mõõtevahendite baasi uuendamine</t>
  </si>
  <si>
    <t>Ehitusmaterjalide täiendavate radioloogiliste uuringute tegemine</t>
  </si>
  <si>
    <t>Radooni andmebaas on väljaarendatud</t>
  </si>
  <si>
    <t>MKM, KeM (KeA), A.L.A.R.A.</t>
  </si>
  <si>
    <t>KEM, KeA</t>
  </si>
  <si>
    <t>VF</t>
  </si>
  <si>
    <t>KIK,VF</t>
  </si>
  <si>
    <t>KIK</t>
  </si>
  <si>
    <t>VF, RE</t>
  </si>
  <si>
    <t>RE</t>
  </si>
  <si>
    <t>VF/KIK</t>
  </si>
  <si>
    <t>Projekteerimise ja ehitusega seotud õppekavade täiendamine looduskiirguse (eelkõige radooni) valdkonnas</t>
  </si>
  <si>
    <t>2013/59/Euratom art 75 probleemsete ehitusmaterjalide väljaselgitamine</t>
  </si>
  <si>
    <t>suurendada selle valdkonna spetsialistide teadlikkus looduskiirgusest, eriti just radoonist ja radooni kaitsemeetmetest</t>
  </si>
  <si>
    <t>Kalibreerimiskeskus on rajatud 2020.aastaks</t>
  </si>
  <si>
    <t>Kiirgusalaseid teabepäevasid korraldatakse iga-aastaselt</t>
  </si>
  <si>
    <t>Kiirgusohutuse järelevalve korraldamiseks vajalikud protseduurid on väljatöötatud</t>
  </si>
  <si>
    <t xml:space="preserve">On ühtlustatud väljaarvamis- ja vabastamistasemete tuletamise alused </t>
  </si>
  <si>
    <t>KOKKU</t>
  </si>
  <si>
    <t>KeM, KeA, KKI</t>
  </si>
  <si>
    <t>MKM, SiM, KeM KeA, A.L.A.R.A.</t>
  </si>
  <si>
    <t>Lõppladustuspaiga rajamise ja reaktorisektsioonide dekomissioneerimise kommunikatsioonistrateegia koostamine ja rakendamine</t>
  </si>
  <si>
    <t xml:space="preserve">Paldiski endise tuumaobjekti reaktorisektsioonide dekomissioneerimise KMH algatamine </t>
  </si>
  <si>
    <t>2020</t>
  </si>
  <si>
    <t>Loodud on kõiki osapooli rahuldav radioloogiliste uuringute klassifikaator, mille tervishoiuteenuse osutajad on oma infosüsteemides kasutusele võtnud.</t>
  </si>
  <si>
    <t>Kokku on lepitud elanikudoosi taseme hindamise eest vastutav asutus.</t>
  </si>
  <si>
    <t>Üldise põhjendatuse hindamiseks on osapoolte vahel kokku lepitud parim ja optimaalseim lahendus. Sõltuvalt kokkulepitud lahendusvariandist on rakendatud tegevused, mille tulemusena toimub Eestis meditsiinikiirituse valdkonnas üldise põhjendatuse järjepidev hindamine</t>
  </si>
  <si>
    <t>Täiendava uuringuvajadusega aladel on väljatöötatud uuringumetoodika</t>
  </si>
  <si>
    <t>Välja on töötatud riigiasutuste töötajatele mõeldud kiirgusalaste põhiteadmiste veebikursus</t>
  </si>
  <si>
    <t>Keskkonnaameti mõõtevahendite ja kaitsevarustuse baas on uuendatud</t>
  </si>
  <si>
    <t>Keskkonnaameti radoonimõõteseadmed on uuendatud</t>
  </si>
  <si>
    <t>Rahvusvaheliste auditite ettevalmistamine ja  läbiviimine</t>
  </si>
  <si>
    <t>Saneerimisprojekti järelseire järjepidev tagamine</t>
  </si>
  <si>
    <t>2015-….</t>
  </si>
  <si>
    <t>Joogivee määruse nr 82 rakendamise kontrollimine seoses radioloogiliste näitajate kontrollväärtuse ületamisega</t>
  </si>
  <si>
    <t>Parameetri kontrollväärtust ületavate veevärkide omanikud on teostanud kulu-tulu põhise tasuvusanalüüsi radionukliidide sisalduse vähendamise otstarbekuseks</t>
  </si>
  <si>
    <t>Kiirgusspetsialistide piisava arvu tagamine Eestis</t>
  </si>
  <si>
    <t>Sillamäe jäätmehoidla radioaktiivsuse seire  </t>
  </si>
  <si>
    <t>KIK, RE</t>
  </si>
  <si>
    <t>Õigusaktide täiendamine</t>
  </si>
  <si>
    <t>Koostatud on vajalikud analüüsid ning õigusloomet on täiendatud</t>
  </si>
  <si>
    <t xml:space="preserve">2. </t>
  </si>
  <si>
    <t>Veebipõhiste teabematerjalide koostamine elanikele kiirgushädaolukordades käitumisest;</t>
  </si>
  <si>
    <t>KeA-sse vähemalt ühe täiendava ametikoha loomine radooni spetsialisti KKI-sse vähemalt kahe kiirguse valdkonnale orienteeritud inspektori ametikoha loomine, KEM-i vähemalt ühe täiendava ametikoha loomine EL ja rahvusvaheliste kohustuste täitmiseks ning AS-i A.L.A.R.A. seoses  radioaktiivsete jäätmete lõppladustuspaiga rajamise ja Paldiski endise tuumaobjekti dekomissioneerimise eeluuringutega ühe täiendava ametikoha loomine.</t>
  </si>
  <si>
    <t xml:space="preserve">KeM, KeA; KKI; A.L.A.R.A. </t>
  </si>
  <si>
    <t xml:space="preserve">Kiirgusalaste teabepäevade korraldamine </t>
  </si>
  <si>
    <r>
      <t>Radioaktiivsete jäätmete käitlemine</t>
    </r>
    <r>
      <rPr>
        <b/>
        <sz val="8"/>
        <color rgb="FF7030A0"/>
        <rFont val="Arial"/>
        <family val="2"/>
        <charset val="186"/>
      </rPr>
      <t xml:space="preserve"> </t>
    </r>
  </si>
  <si>
    <t>28</t>
  </si>
  <si>
    <r>
      <t>Radioaktiivsete jäätmete lõppladustuspaiga rajamiseks</t>
    </r>
    <r>
      <rPr>
        <b/>
        <sz val="8"/>
        <color rgb="FFFF0000"/>
        <rFont val="Arial"/>
        <family val="2"/>
        <charset val="186"/>
      </rPr>
      <t xml:space="preserve"> </t>
    </r>
    <r>
      <rPr>
        <b/>
        <sz val="8"/>
        <color rgb="FF000000"/>
        <rFont val="Arial"/>
        <family val="2"/>
        <charset val="186"/>
      </rPr>
      <t xml:space="preserve"> vajalike keskkonnauuringute tellimine</t>
    </r>
  </si>
  <si>
    <t>Paldiski endise tuumaobjekti reaktorisektsioonide dekomissioneerimiseks vajalike uuringute tellimine</t>
  </si>
  <si>
    <t>Radoonialaste koolituste korraldamine kõrgendatud radooniriskiga aladel asuvate kohalike omavalitsuste ametnikele</t>
  </si>
  <si>
    <t>Korraldatud on vähemalt 1 koolitus sellel perioodil</t>
  </si>
  <si>
    <r>
      <t>Kiirgushädaolukordade lahendamise plaani koostamine</t>
    </r>
    <r>
      <rPr>
        <b/>
        <sz val="8"/>
        <color rgb="FFFF0000"/>
        <rFont val="Arial"/>
        <family val="2"/>
        <charset val="186"/>
      </rPr>
      <t xml:space="preserve"> </t>
    </r>
  </si>
  <si>
    <t>Kiirgus- või tuumaõnnetuste alastel õppustel osalemine ja nende korraldamine</t>
  </si>
  <si>
    <t>Õppusetel on osaletud ning korraldatud</t>
  </si>
  <si>
    <t>Mõõtevahendite baasi on uuendatud</t>
  </si>
  <si>
    <r>
      <t>Radooniriski osas täiendava uuringuvajadusega alade</t>
    </r>
    <r>
      <rPr>
        <b/>
        <sz val="8"/>
        <color rgb="FF000000"/>
        <rFont val="Arial"/>
        <family val="2"/>
        <charset val="186"/>
      </rPr>
      <t xml:space="preserve"> uuringumetoodika väljatöötamine</t>
    </r>
  </si>
  <si>
    <t>Radooniriski osas täiendava uuringuvajadusega alade pinnaseõhu ja siseõhu radooniuuringute tegemine</t>
  </si>
  <si>
    <t>KeM, KeA, EGT</t>
  </si>
  <si>
    <t>Üleriigilise siseruumide õhu radooniuuringu läbiviimine</t>
  </si>
  <si>
    <t>Teostatud on üleriigiline radooniuuring</t>
  </si>
  <si>
    <t>KeM, Kea</t>
  </si>
  <si>
    <t>Meede: Inimeste teadlikkuse suurendamine ioniseeriva kiirguse võimalikest ohtudest ning ohtude vähendamise meetoditest</t>
  </si>
  <si>
    <t>2.2</t>
  </si>
  <si>
    <t>3.2.</t>
  </si>
  <si>
    <t>3.2.3.</t>
  </si>
  <si>
    <t>3.2.4.</t>
  </si>
  <si>
    <t>3.2.5.</t>
  </si>
  <si>
    <t>3.3.</t>
  </si>
  <si>
    <t>3.3.1.</t>
  </si>
  <si>
    <t>3.3.2.</t>
  </si>
  <si>
    <t>4.1.5.</t>
  </si>
  <si>
    <t>5.1.4.</t>
  </si>
  <si>
    <t>5.1.6.</t>
  </si>
  <si>
    <t>5.1.7.</t>
  </si>
  <si>
    <t>5.1.8.</t>
  </si>
  <si>
    <t>5.1.9.</t>
  </si>
  <si>
    <t>5.1.10.</t>
  </si>
  <si>
    <t>6.</t>
  </si>
  <si>
    <t>6.1.</t>
  </si>
  <si>
    <t>6.1.1.</t>
  </si>
  <si>
    <t>6.1.2.</t>
  </si>
  <si>
    <t>6.2.</t>
  </si>
  <si>
    <t>6.2.1.</t>
  </si>
  <si>
    <t>6.3.</t>
  </si>
  <si>
    <t>6.3.1.</t>
  </si>
  <si>
    <t>Koostatud on veebipõhised teabematerjalid</t>
  </si>
  <si>
    <t>Meede: Kiirgusspetsialistide piisava arvu tagamine Eestis</t>
  </si>
  <si>
    <t>TervA</t>
  </si>
  <si>
    <t>RaM, KeM, MKM, KeA, A.L.A.R.A.</t>
  </si>
  <si>
    <t>RaM, KeM (KeA), A.L.A.R.A.</t>
  </si>
  <si>
    <t>RaM, KeM, MKM</t>
  </si>
  <si>
    <t>MTA</t>
  </si>
  <si>
    <t>Toetatud on teadus- ja arendustegevust parima võimaliku tehnoloogia väljatöötamiseks ja NORM käitlussüsteemi loomiseks</t>
  </si>
  <si>
    <t>Tõhustatud on kiirgusohutuse taristu toimimine</t>
  </si>
  <si>
    <t>Vähendatud on radioaktiivsete jäätmete ja nende käitlemisega seotud ohte</t>
  </si>
  <si>
    <t>Vähendatud on looduslikest kiirgusallikatest tingitud ohte</t>
  </si>
  <si>
    <t>NORMide käitlemise valdkonna teadus- ja arendustegevuse toetamine parima võimaliku tehnoloogia väljatöötamiseks ja NORM käitlussüsteemi loomiseks sh käitluslahendustingimuste loomiseks.</t>
  </si>
  <si>
    <t>NORM-valdkonnaga seoses õigusaktide täiendamine</t>
  </si>
  <si>
    <t>Seoses NORM-valdkonnaga on õigusakte täiendatud</t>
  </si>
  <si>
    <t>Avalikkust teavitatakse, kuidas tegutseda rahvusvahelise kiirgusõnnetuse korral. Avalikkust teavitataksekiirgusõnnetusega seotud ohtudest, ohtude vältimise juhistest ning õnnetuse ajal tegutsemise käitumisjuhistest. Vastav info on avaldatud Keskkonnaameti kodulehel ning vajadusel tehakse proaktiivset meediateavitust. Riskikommunikatsioon on osa Keskkonnaameti kommunikatsiooniplaani tegevuskavast.</t>
  </si>
  <si>
    <t>Tuumamaterjali sisaldavate seadmete ja muude potentsiaalselt ohtlike radioaktiivsete jäätmete kokkukogumise kampaaniaid korraldatakse regulaarselt.</t>
  </si>
  <si>
    <t>Pinnaseuuringud on tehtud vähemalt 11 KOVis, siseõhu mõõtmised on tehtud vähemalt 300 ruumis.</t>
  </si>
  <si>
    <t>Meede: Meditsiinikiirituse kliinilisel kasutamisel toimib kiirgusteadlikkuse, heade praktikavõtete kasutamise ja kiirgusohutuse põhimõtete järgimise edendamine, sellekohaste juhend- ja teabematerjalide väljatöötamine ning järelevalve</t>
  </si>
  <si>
    <t>Osapooltega läbirääkimise läbiviimine, mille tulemusena lepitakse kokku Eestile sobilik lahendus meditsiinikiirituse protseduuride üldise põhjendatuse tagamiseks.</t>
  </si>
  <si>
    <t>Sõltuvalt sobivast lahendusest edasiste tegevuste paika panemine tagamaks üldise põhjendatuse järjepidev hindamine.</t>
  </si>
  <si>
    <t>Meede: Meditsiinikiirituse protseduuride kliinilise auditi tegemiseks vajaliku pädevuse edendamine</t>
  </si>
  <si>
    <t>6.2.2.</t>
  </si>
  <si>
    <t>Diagnostiliste referentsväärtuste kehtestamine, regulaarse ülevaatamise tagamine, DRL kehtestamiseks ja ülevaatamiseks vajalike täiendavate andmete kogumine, vajadusel diagnostiliste referentsväärtuste kogumiseks vajaliku juhendmaterjali uuendamine. Referentsprotseduuride ülevaatamine aastaks 2020.</t>
  </si>
  <si>
    <t>Kliinilise auditite läbiviijate koolitajate koolitamine</t>
  </si>
  <si>
    <t>Klassifikaatori kasutusele võtmine tervishoiuteenuse osutajate poolt ja tervise infosüsteemi statistika mooduli arendamine</t>
  </si>
  <si>
    <t>Meditsiinikiiritusest saadava aastase elanikudoosi taseme hindamise eest vastutava asutuse määramine sõltuvalt tervise infosüsteemi statistika moodulisse ligipääsuga seotud piirangutest</t>
  </si>
  <si>
    <t>6.4.</t>
  </si>
  <si>
    <t>6.4.1.</t>
  </si>
  <si>
    <t>6.4.2.</t>
  </si>
  <si>
    <t>Kliinilise auditite läbiviijate koolitajad on koolitatud</t>
  </si>
  <si>
    <t>Edasised tegevused tagamaks üldise põhjendatuse järjepidev hindamine on paika pandud.</t>
  </si>
  <si>
    <t>Tegevuskava on loodud</t>
  </si>
  <si>
    <r>
      <t xml:space="preserve">Kiirgusmõõteseadmete kalibreerimiskeskuse (ingl </t>
    </r>
    <r>
      <rPr>
        <b/>
        <i/>
        <sz val="8"/>
        <color rgb="FF000000"/>
        <rFont val="Arial"/>
        <family val="2"/>
        <charset val="186"/>
      </rPr>
      <t>Secondary Standard Dosimetry Laboratory</t>
    </r>
    <r>
      <rPr>
        <b/>
        <sz val="8"/>
        <color rgb="FF000000"/>
        <rFont val="Arial"/>
        <family val="2"/>
        <charset val="186"/>
      </rPr>
      <t xml:space="preserve"> (SSDL)) rajamine.</t>
    </r>
  </si>
  <si>
    <t>TervA, KeA, KKI</t>
  </si>
  <si>
    <t>KeA, SoM, TervA</t>
  </si>
  <si>
    <t>SoM, KeM</t>
  </si>
  <si>
    <t>SoM</t>
  </si>
  <si>
    <t>SoM, KeA</t>
  </si>
  <si>
    <t>Referentsprotseduurid on üle vaadatud. Olemasolevaid diagnostilisi referentsväärtusi on vastavalt vajadusele uuendatud ning on kehtestatud uusi diagnostilisi referentsväärtusi</t>
  </si>
  <si>
    <t>KeA, KeM</t>
  </si>
  <si>
    <t>KeA; KEMIT</t>
  </si>
  <si>
    <r>
      <t>Järelevalveametnike (TI j</t>
    </r>
    <r>
      <rPr>
        <b/>
        <sz val="8"/>
        <rFont val="Arial"/>
        <family val="2"/>
        <charset val="186"/>
      </rPr>
      <t>a KKI)</t>
    </r>
    <r>
      <rPr>
        <b/>
        <sz val="8"/>
        <color rgb="FFFF0000"/>
        <rFont val="Arial"/>
        <family val="2"/>
        <charset val="186"/>
      </rPr>
      <t xml:space="preserve"> </t>
    </r>
    <r>
      <rPr>
        <b/>
        <sz val="8"/>
        <color rgb="FF000000"/>
        <rFont val="Arial"/>
        <family val="2"/>
        <charset val="186"/>
      </rPr>
      <t>koolitamine</t>
    </r>
  </si>
  <si>
    <t>Riikliku kiirgustöötajate doosiregistri arendamine</t>
  </si>
  <si>
    <t>Radooni mõõtetulemuste andmebaasi arendamine</t>
  </si>
  <si>
    <t>Planeering ja KSH on algatatud.</t>
  </si>
  <si>
    <t>Radioaktiivsete jäätmete lõppladustuspaiga rajamiseks planeeringu ja KSH menetluse algatamine</t>
  </si>
  <si>
    <t>Teostatakse paiga asukoha valiku uuringud nagu näiteks tektoonilise omapära kaardistamine, seismiline analüüs, maapõue geoloogilis-litoloogilise koostise analüüs, maapinna reljeefi analüüs ja geodeetilised uuringud, hüdrogeoloogiliste tingimuste analüüs, klimaatiliste tingimuste uuring, keskkonna uuring (floora, fauna, liikide elupaigad, harjumused jne), sotsiaalse olukorra uuring (olulised kogukonnad, maa kasutusotstarve, maa omandiõigus, majanduslikud aspektid, kultuuriloolised aspektid jne), teede ja taristu analüüs jne.</t>
  </si>
  <si>
    <t>KeM; AS Ökosil</t>
  </si>
  <si>
    <t>Kiirgusohu varajase hoiatamise süsteemi töö ja toimepidevus on tagatud</t>
  </si>
  <si>
    <t>Kiirgusohu varajase hoiatamise süsteemi töö ja toimepidevuse tagamine</t>
  </si>
  <si>
    <t>Tagatud on valmisolek kiirgussündmuste ennetamiseks ja lahendamiseks</t>
  </si>
  <si>
    <t>Regulaarsed kiirgusalased koolitused kirgussündmustes esmareageerijatele</t>
  </si>
  <si>
    <t>Selleks, et suurendada inimeste teadlikkust kiirgusest ja luua võimalused, et kiirgusest huvitatu saaks kõrgkoolis omandada esmatasandi teadmised selles valdkonnas</t>
  </si>
  <si>
    <t xml:space="preserve"> KeM</t>
  </si>
  <si>
    <t>KeA**, PPA, PäA, TervA</t>
  </si>
  <si>
    <t>**Peavastutaja</t>
  </si>
  <si>
    <t>Kiirgusohutust käsitleva loengukursuse avaliku-õigusliku kõrgkooli loodus- ja täppisteaduste valdkonna õppekavasse integreerimise võimalikkuse hindamine ning võimaluste leidmine</t>
  </si>
  <si>
    <t>Tagatud on kiirgusohutusalane teadlikkus ja pädevuse suurendamine</t>
  </si>
  <si>
    <t>Meede: Kiirgusalase koolitusvaldkonna arendamine</t>
  </si>
  <si>
    <t>Meede: Ioniseerivast kiirgusest tulenevate ohutusnormide tagamiseks vajalike õigusaktide ja juhenddokumentide koostamine ja ajakohastamine rahvusvaheliste nõuete kohaselt</t>
  </si>
  <si>
    <t>Meede: Radioaktiivsete jäätmete lõppladustuspaiga rajamise planeeringu (sh KSH) koostamine ja Paldiski endise tuumaobjekti reaktorisektsioonide dekomissioneerimise keskkonnamõju hindamine</t>
  </si>
  <si>
    <t>Meede: Looduslikke radionukliide sisaldavate radioaktiivse materjali (NORMide) taaskasutamise ja käitlemise arendamine ja ladustamise korra loomine</t>
  </si>
  <si>
    <t>Meede: Meditsiinikiirituse protseduuride põhjendatuse hindamiseks on kindlaks määratud jätkusuutlik ja ühtne korraldus</t>
  </si>
  <si>
    <t>Tegevuskava loomine. Tegevuskava alusel toimub tervise- ja tööministri 19. detsembri 2018. a määruse „Meditsiinikiirituse protseduuride kiirgusohutusnõuded, meditsiinikiirituse protseduuride kliinilise auditi nõuded ning diagnostilised referentsväärtused ja nende määramise nõuded“ meditsiinikiirituse kasutamise kliinilist kvaliteeti käsitlevate sätete täitmise kontrollimine, juurutamine ja edendamine.</t>
  </si>
  <si>
    <t>Tagatud on meditsiinikiirituse põhjendatud kasutamine ja kiirgusohutus*</t>
  </si>
  <si>
    <t>* Eesmärgi "Tagatud on meditsiinikiirituse põhjendatud kasutamine ja kiirgusohutus" täitmiseks kajastatud summad on toodud KeM haldusala kohta</t>
  </si>
  <si>
    <t>Kiirgustöötajate doosiregistri põhimäärus on uuendatud ja register on arendamisel</t>
  </si>
  <si>
    <t>Tegelik maksumus 2018</t>
  </si>
  <si>
    <t>Tegelik maksumus 2019</t>
  </si>
  <si>
    <t>KINNITATUD
Keskkonnaministri käskkirjaga
„Kiirgusohutuse riikliku arengukava 2018‒2027 rakendusplaani perioodi 2018‒2019 aruande kinnitamine“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</si>
</sst>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1"/>
      <color theme="1"/>
      <name val="Calibri"/>
      <family val="2"/>
      <charset val="186"/>
      <scheme val="minor"/>
    </font>
    <font>
      <b/>
      <sz val="10"/>
      <color theme="1"/>
      <name val="Calibri"/>
      <family val="2"/>
      <charset val="186"/>
      <scheme val="minor"/>
    </font>
    <font>
      <sz val="11"/>
      <color indexed="8"/>
      <name val="Calibri"/>
      <family val="2"/>
      <charset val="186"/>
    </font>
    <font>
      <b/>
      <sz val="9"/>
      <color rgb="FF000000"/>
      <name val="Arial"/>
      <family val="2"/>
      <charset val="186"/>
    </font>
    <font>
      <b/>
      <sz val="9"/>
      <color theme="1"/>
      <name val="Arial"/>
      <family val="2"/>
      <charset val="186"/>
    </font>
    <font>
      <sz val="9"/>
      <color rgb="FF000000"/>
      <name val="Arial"/>
      <family val="2"/>
      <charset val="186"/>
    </font>
    <font>
      <b/>
      <sz val="10"/>
      <color rgb="FF000000"/>
      <name val="Arial"/>
      <family val="2"/>
      <charset val="186"/>
    </font>
    <font>
      <i/>
      <sz val="10"/>
      <color theme="1"/>
      <name val="Calibri"/>
      <family val="2"/>
      <charset val="186"/>
    </font>
    <font>
      <b/>
      <sz val="9"/>
      <name val="Arial"/>
      <family val="2"/>
      <charset val="186"/>
    </font>
    <font>
      <b/>
      <sz val="9"/>
      <name val="Calibri"/>
      <family val="2"/>
      <charset val="186"/>
      <scheme val="minor"/>
    </font>
    <font>
      <b/>
      <sz val="8"/>
      <color theme="1"/>
      <name val="Arial"/>
      <family val="2"/>
      <charset val="186"/>
    </font>
    <font>
      <b/>
      <sz val="9"/>
      <color theme="1"/>
      <name val="Calibri"/>
      <family val="2"/>
      <charset val="186"/>
      <scheme val="minor"/>
    </font>
    <font>
      <b/>
      <sz val="8"/>
      <color rgb="FF000000"/>
      <name val="Arial"/>
      <family val="2"/>
      <charset val="186"/>
    </font>
    <font>
      <b/>
      <sz val="8"/>
      <name val="Arial"/>
      <family val="2"/>
      <charset val="186"/>
    </font>
    <font>
      <i/>
      <sz val="9"/>
      <color theme="1"/>
      <name val="Calibri"/>
      <family val="2"/>
      <charset val="186"/>
    </font>
    <font>
      <sz val="9"/>
      <color theme="1"/>
      <name val="Calibri"/>
      <family val="2"/>
      <charset val="186"/>
      <scheme val="minor"/>
    </font>
    <font>
      <sz val="9"/>
      <color theme="1"/>
      <name val="Arial"/>
      <family val="2"/>
      <charset val="186"/>
    </font>
    <font>
      <sz val="8"/>
      <color rgb="FF000000"/>
      <name val="Arial"/>
      <family val="2"/>
      <charset val="186"/>
    </font>
    <font>
      <sz val="8"/>
      <color theme="1"/>
      <name val="Arial"/>
      <family val="2"/>
      <charset val="186"/>
    </font>
    <font>
      <sz val="8"/>
      <name val="Arial"/>
      <family val="2"/>
      <charset val="186"/>
    </font>
    <font>
      <b/>
      <sz val="8"/>
      <color rgb="FFFF0000"/>
      <name val="Arial"/>
      <family val="2"/>
      <charset val="186"/>
    </font>
    <font>
      <sz val="10"/>
      <color theme="1"/>
      <name val="Times New Roman"/>
      <family val="1"/>
      <charset val="186"/>
    </font>
    <font>
      <sz val="8"/>
      <color theme="1"/>
      <name val="Times New Roman"/>
      <family val="1"/>
      <charset val="186"/>
    </font>
    <font>
      <sz val="11"/>
      <color rgb="FFFF0000"/>
      <name val="Calibri"/>
      <family val="2"/>
      <charset val="186"/>
      <scheme val="minor"/>
    </font>
    <font>
      <sz val="11"/>
      <color theme="6" tint="-0.249977111117893"/>
      <name val="Calibri"/>
      <family val="2"/>
      <charset val="186"/>
      <scheme val="minor"/>
    </font>
    <font>
      <sz val="9"/>
      <color theme="6" tint="-0.249977111117893"/>
      <name val="Calibri"/>
      <family val="2"/>
      <charset val="186"/>
    </font>
    <font>
      <sz val="11"/>
      <color theme="3" tint="0.79998168889431442"/>
      <name val="Calibri"/>
      <family val="2"/>
      <charset val="186"/>
      <scheme val="minor"/>
    </font>
    <font>
      <b/>
      <sz val="8"/>
      <color rgb="FF7030A0"/>
      <name val="Arial"/>
      <family val="2"/>
      <charset val="186"/>
    </font>
    <font>
      <sz val="9"/>
      <color theme="1"/>
      <name val="Calibri"/>
      <family val="2"/>
      <charset val="186"/>
    </font>
    <font>
      <b/>
      <sz val="11"/>
      <color rgb="FFFF0000"/>
      <name val="Calibri"/>
      <family val="2"/>
      <charset val="186"/>
      <scheme val="minor"/>
    </font>
    <font>
      <b/>
      <i/>
      <sz val="8"/>
      <color rgb="FF000000"/>
      <name val="Arial"/>
      <family val="2"/>
      <charset val="186"/>
    </font>
    <font>
      <b/>
      <i/>
      <sz val="10"/>
      <color theme="1"/>
      <name val="Calibri"/>
      <family val="2"/>
      <charset val="186"/>
      <scheme val="minor"/>
    </font>
    <font>
      <b/>
      <i/>
      <sz val="9"/>
      <color rgb="FF000000"/>
      <name val="Arial"/>
      <family val="2"/>
      <charset val="186"/>
    </font>
    <font>
      <i/>
      <sz val="8"/>
      <color theme="1"/>
      <name val="Arial"/>
      <family val="2"/>
      <charset val="186"/>
    </font>
    <font>
      <i/>
      <sz val="8"/>
      <color rgb="FF000000"/>
      <name val="Arial"/>
      <family val="2"/>
      <charset val="186"/>
    </font>
    <font>
      <i/>
      <sz val="9"/>
      <color theme="1"/>
      <name val="Arial"/>
      <family val="2"/>
      <charset val="186"/>
    </font>
    <font>
      <i/>
      <sz val="8"/>
      <name val="Arial"/>
      <family val="2"/>
      <charset val="186"/>
    </font>
    <font>
      <sz val="9"/>
      <name val="Arial"/>
      <family val="2"/>
      <charset val="186"/>
    </font>
    <font>
      <b/>
      <i/>
      <sz val="9"/>
      <color theme="1"/>
      <name val="Arial"/>
      <family val="2"/>
      <charset val="186"/>
    </font>
  </fonts>
  <fills count="8">
    <fill>
      <patternFill patternType="none"/>
    </fill>
    <fill>
      <patternFill patternType="gray125"/>
    </fill>
    <fill>
      <patternFill patternType="solid">
        <fgColor indexed="13"/>
        <bgColor indexed="64"/>
      </patternFill>
    </fill>
    <fill>
      <patternFill patternType="solid">
        <fgColor rgb="FF99CCFF"/>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right style="thin">
        <color theme="2"/>
      </right>
      <top style="thin">
        <color theme="2"/>
      </top>
      <bottom style="thin">
        <color theme="2"/>
      </bottom>
      <diagonal/>
    </border>
    <border>
      <left/>
      <right/>
      <top/>
      <bottom style="thin">
        <color indexed="64"/>
      </bottom>
      <diagonal/>
    </border>
  </borders>
  <cellStyleXfs count="2">
    <xf numFmtId="0" fontId="0" fillId="0" borderId="0"/>
    <xf numFmtId="0" fontId="2" fillId="0" borderId="0"/>
  </cellStyleXfs>
  <cellXfs count="153">
    <xf numFmtId="0" fontId="0" fillId="0" borderId="0" xfId="0"/>
    <xf numFmtId="0" fontId="1" fillId="2" borderId="1" xfId="0" applyFont="1" applyFill="1" applyBorder="1" applyAlignment="1">
      <alignment horizontal="center"/>
    </xf>
    <xf numFmtId="0" fontId="3" fillId="3" borderId="1" xfId="0" applyFont="1" applyFill="1" applyBorder="1" applyAlignment="1">
      <alignment wrapText="1"/>
    </xf>
    <xf numFmtId="3" fontId="3" fillId="3" borderId="1" xfId="0" applyNumberFormat="1" applyFont="1" applyFill="1" applyBorder="1" applyAlignment="1"/>
    <xf numFmtId="0" fontId="5" fillId="3" borderId="1" xfId="0" applyFont="1" applyFill="1" applyBorder="1" applyAlignment="1">
      <alignment horizontal="center" wrapText="1"/>
    </xf>
    <xf numFmtId="3" fontId="3" fillId="3" borderId="1" xfId="0" applyNumberFormat="1" applyFont="1" applyFill="1" applyBorder="1" applyAlignment="1">
      <alignment horizontal="center"/>
    </xf>
    <xf numFmtId="0" fontId="0" fillId="0" borderId="0" xfId="0" applyAlignment="1">
      <alignment horizontal="left"/>
    </xf>
    <xf numFmtId="0" fontId="3" fillId="4" borderId="1" xfId="0" applyFont="1" applyFill="1" applyBorder="1" applyAlignment="1">
      <alignment horizontal="center"/>
    </xf>
    <xf numFmtId="0" fontId="3" fillId="4" borderId="1" xfId="0" applyFont="1" applyFill="1" applyBorder="1" applyAlignment="1">
      <alignment wrapText="1"/>
    </xf>
    <xf numFmtId="0" fontId="0" fillId="5" borderId="1" xfId="0" applyFill="1" applyBorder="1"/>
    <xf numFmtId="0" fontId="3" fillId="5" borderId="1" xfId="0" applyFont="1" applyFill="1" applyBorder="1" applyAlignment="1">
      <alignment horizontal="center" wrapText="1"/>
    </xf>
    <xf numFmtId="3" fontId="3" fillId="5" borderId="1" xfId="0" applyNumberFormat="1" applyFont="1" applyFill="1" applyBorder="1" applyAlignment="1">
      <alignment horizontal="center"/>
    </xf>
    <xf numFmtId="3" fontId="3" fillId="5" borderId="1" xfId="0" applyNumberFormat="1" applyFont="1" applyFill="1" applyBorder="1" applyAlignment="1">
      <alignment wrapText="1"/>
    </xf>
    <xf numFmtId="3" fontId="6" fillId="6" borderId="1" xfId="0" applyNumberFormat="1" applyFont="1" applyFill="1" applyBorder="1" applyAlignment="1"/>
    <xf numFmtId="0" fontId="8" fillId="4" borderId="1" xfId="0" applyFont="1" applyFill="1" applyBorder="1" applyAlignment="1">
      <alignment horizontal="center" wrapText="1"/>
    </xf>
    <xf numFmtId="0" fontId="9" fillId="4" borderId="1" xfId="0" applyFont="1" applyFill="1" applyBorder="1" applyAlignment="1">
      <alignment wrapText="1"/>
    </xf>
    <xf numFmtId="0" fontId="7" fillId="6" borderId="1" xfId="0" applyFont="1" applyFill="1" applyBorder="1" applyAlignment="1">
      <alignment horizontal="left"/>
    </xf>
    <xf numFmtId="0" fontId="3" fillId="5" borderId="1" xfId="0" applyFont="1" applyFill="1" applyBorder="1" applyAlignment="1">
      <alignment horizontal="center"/>
    </xf>
    <xf numFmtId="0" fontId="5" fillId="3" borderId="1" xfId="0" applyFont="1" applyFill="1" applyBorder="1" applyAlignment="1">
      <alignment horizontal="center"/>
    </xf>
    <xf numFmtId="0" fontId="11" fillId="5" borderId="1" xfId="0" applyFont="1" applyFill="1" applyBorder="1" applyAlignment="1">
      <alignment horizontal="left"/>
    </xf>
    <xf numFmtId="3" fontId="3" fillId="5" borderId="1" xfId="0" applyNumberFormat="1" applyFont="1" applyFill="1" applyBorder="1" applyAlignment="1"/>
    <xf numFmtId="0" fontId="4" fillId="3" borderId="1" xfId="0" applyFont="1" applyFill="1" applyBorder="1" applyAlignment="1">
      <alignment wrapText="1"/>
    </xf>
    <xf numFmtId="3" fontId="12" fillId="6" borderId="1" xfId="0" applyNumberFormat="1" applyFont="1" applyFill="1" applyBorder="1" applyAlignment="1">
      <alignment wrapText="1"/>
    </xf>
    <xf numFmtId="3" fontId="12" fillId="6" borderId="1" xfId="0" applyNumberFormat="1" applyFont="1" applyFill="1" applyBorder="1" applyAlignment="1"/>
    <xf numFmtId="14" fontId="13" fillId="6" borderId="1" xfId="0" applyNumberFormat="1" applyFont="1" applyFill="1" applyBorder="1" applyAlignment="1">
      <alignment wrapText="1"/>
    </xf>
    <xf numFmtId="0" fontId="5" fillId="6" borderId="1" xfId="0" applyFont="1" applyFill="1" applyBorder="1" applyAlignment="1">
      <alignment horizontal="center" wrapText="1"/>
    </xf>
    <xf numFmtId="3" fontId="5" fillId="6" borderId="1" xfId="0" applyNumberFormat="1" applyFont="1" applyFill="1" applyBorder="1" applyAlignment="1">
      <alignment horizontal="center"/>
    </xf>
    <xf numFmtId="0" fontId="7" fillId="3" borderId="1" xfId="0" applyFont="1" applyFill="1" applyBorder="1" applyAlignment="1">
      <alignment horizontal="left"/>
    </xf>
    <xf numFmtId="3" fontId="6" fillId="3" borderId="1" xfId="0" applyNumberFormat="1" applyFont="1" applyFill="1" applyBorder="1" applyAlignment="1"/>
    <xf numFmtId="3" fontId="3" fillId="3" borderId="1" xfId="0" applyNumberFormat="1" applyFont="1" applyFill="1" applyBorder="1" applyAlignment="1">
      <alignment wrapText="1"/>
    </xf>
    <xf numFmtId="0" fontId="14" fillId="3" borderId="1" xfId="0" applyFont="1" applyFill="1" applyBorder="1" applyAlignment="1">
      <alignment horizontal="left"/>
    </xf>
    <xf numFmtId="0" fontId="15" fillId="0" borderId="0" xfId="0" applyFont="1" applyFill="1"/>
    <xf numFmtId="0" fontId="0" fillId="0" borderId="0" xfId="0" applyAlignment="1">
      <alignment wrapText="1"/>
    </xf>
    <xf numFmtId="3" fontId="12" fillId="6" borderId="5" xfId="0" applyNumberFormat="1" applyFont="1" applyFill="1" applyBorder="1" applyAlignment="1"/>
    <xf numFmtId="0" fontId="18" fillId="6" borderId="1" xfId="0" applyFont="1" applyFill="1" applyBorder="1" applyAlignment="1">
      <alignment horizontal="left" wrapText="1"/>
    </xf>
    <xf numFmtId="0" fontId="18" fillId="6" borderId="1" xfId="0" applyFont="1" applyFill="1" applyBorder="1" applyAlignment="1">
      <alignment horizontal="left"/>
    </xf>
    <xf numFmtId="0" fontId="5" fillId="3" borderId="1" xfId="0" applyFont="1" applyFill="1" applyBorder="1" applyAlignment="1">
      <alignment wrapText="1"/>
    </xf>
    <xf numFmtId="3" fontId="17" fillId="6" borderId="1" xfId="0" applyNumberFormat="1" applyFont="1" applyFill="1" applyBorder="1" applyAlignment="1">
      <alignment wrapText="1"/>
    </xf>
    <xf numFmtId="3" fontId="17" fillId="6" borderId="1" xfId="0" applyNumberFormat="1" applyFont="1" applyFill="1" applyBorder="1" applyAlignment="1"/>
    <xf numFmtId="0" fontId="15" fillId="0" borderId="0" xfId="0" applyFont="1" applyAlignment="1">
      <alignment vertical="top" wrapText="1"/>
    </xf>
    <xf numFmtId="3" fontId="3" fillId="6" borderId="1" xfId="0" applyNumberFormat="1" applyFont="1" applyFill="1" applyBorder="1" applyAlignment="1">
      <alignment horizontal="center"/>
    </xf>
    <xf numFmtId="3" fontId="5" fillId="6" borderId="1" xfId="0" applyNumberFormat="1" applyFont="1" applyFill="1" applyBorder="1" applyAlignment="1">
      <alignment horizontal="center" wrapText="1"/>
    </xf>
    <xf numFmtId="0" fontId="16" fillId="0" borderId="0" xfId="0" applyFont="1" applyAlignment="1">
      <alignment horizontal="center"/>
    </xf>
    <xf numFmtId="0" fontId="16" fillId="6" borderId="1" xfId="0" applyFont="1" applyFill="1" applyBorder="1" applyAlignment="1">
      <alignment horizontal="center"/>
    </xf>
    <xf numFmtId="0" fontId="5" fillId="5" borderId="1" xfId="0" applyFont="1" applyFill="1" applyBorder="1" applyAlignment="1">
      <alignment horizontal="center"/>
    </xf>
    <xf numFmtId="0" fontId="5" fillId="5" borderId="1" xfId="0" applyFont="1" applyFill="1" applyBorder="1" applyAlignment="1">
      <alignment horizontal="center" wrapText="1"/>
    </xf>
    <xf numFmtId="3" fontId="5" fillId="3" borderId="1" xfId="0" applyNumberFormat="1" applyFont="1" applyFill="1" applyBorder="1" applyAlignment="1">
      <alignment horizontal="center"/>
    </xf>
    <xf numFmtId="0" fontId="14" fillId="6" borderId="1" xfId="0" applyFont="1" applyFill="1" applyBorder="1" applyAlignment="1">
      <alignment horizontal="center"/>
    </xf>
    <xf numFmtId="0" fontId="15" fillId="0" borderId="0" xfId="0" applyFont="1" applyAlignment="1">
      <alignment horizontal="center"/>
    </xf>
    <xf numFmtId="3" fontId="17" fillId="6" borderId="1" xfId="0" applyNumberFormat="1" applyFont="1" applyFill="1" applyBorder="1" applyAlignment="1">
      <alignment horizontal="right"/>
    </xf>
    <xf numFmtId="3" fontId="3" fillId="3" borderId="1" xfId="0" applyNumberFormat="1" applyFont="1" applyFill="1" applyBorder="1" applyAlignment="1">
      <alignment horizontal="right"/>
    </xf>
    <xf numFmtId="3" fontId="3" fillId="6" borderId="1" xfId="0" applyNumberFormat="1" applyFont="1" applyFill="1" applyBorder="1" applyAlignment="1"/>
    <xf numFmtId="0" fontId="15" fillId="0" borderId="0" xfId="0" applyFont="1" applyAlignment="1">
      <alignment wrapText="1"/>
    </xf>
    <xf numFmtId="0" fontId="17" fillId="6" borderId="1" xfId="0" applyFont="1" applyFill="1" applyBorder="1" applyAlignment="1">
      <alignment horizontal="right"/>
    </xf>
    <xf numFmtId="0" fontId="18" fillId="6" borderId="1" xfId="0" applyFont="1" applyFill="1" applyBorder="1" applyAlignment="1">
      <alignment wrapText="1"/>
    </xf>
    <xf numFmtId="0" fontId="5" fillId="6" borderId="1" xfId="0" applyFont="1" applyFill="1" applyBorder="1" applyAlignment="1">
      <alignment horizontal="right"/>
    </xf>
    <xf numFmtId="16" fontId="3" fillId="3" borderId="1" xfId="0" applyNumberFormat="1" applyFont="1" applyFill="1" applyBorder="1" applyAlignment="1">
      <alignment horizontal="left" wrapText="1"/>
    </xf>
    <xf numFmtId="0" fontId="8" fillId="3" borderId="1" xfId="0" applyFont="1" applyFill="1" applyBorder="1" applyAlignment="1">
      <alignment horizontal="left" wrapText="1"/>
    </xf>
    <xf numFmtId="0" fontId="10" fillId="6" borderId="1" xfId="0" applyFont="1" applyFill="1" applyBorder="1" applyAlignment="1"/>
    <xf numFmtId="0" fontId="17" fillId="6" borderId="1" xfId="0" applyFont="1" applyFill="1" applyBorder="1" applyAlignment="1">
      <alignment horizontal="left" wrapText="1"/>
    </xf>
    <xf numFmtId="0" fontId="0" fillId="6" borderId="1" xfId="0" applyFill="1" applyBorder="1" applyAlignment="1"/>
    <xf numFmtId="1" fontId="10" fillId="6" borderId="1" xfId="0" applyNumberFormat="1" applyFont="1" applyFill="1" applyBorder="1" applyAlignment="1">
      <alignment wrapText="1"/>
    </xf>
    <xf numFmtId="14" fontId="10" fillId="6" borderId="1" xfId="0" applyNumberFormat="1" applyFont="1" applyFill="1" applyBorder="1" applyAlignment="1"/>
    <xf numFmtId="0" fontId="0" fillId="5" borderId="1" xfId="0" applyFill="1" applyBorder="1" applyAlignment="1"/>
    <xf numFmtId="0" fontId="3" fillId="3" borderId="1" xfId="0" applyFont="1" applyFill="1" applyBorder="1" applyAlignment="1">
      <alignment horizontal="left" wrapText="1"/>
    </xf>
    <xf numFmtId="0" fontId="4" fillId="3" borderId="1" xfId="0" applyFont="1" applyFill="1" applyBorder="1" applyAlignment="1">
      <alignment horizontal="left" wrapText="1"/>
    </xf>
    <xf numFmtId="0" fontId="3" fillId="3" borderId="1" xfId="0" applyFont="1" applyFill="1" applyBorder="1" applyAlignment="1">
      <alignment horizontal="left"/>
    </xf>
    <xf numFmtId="0" fontId="4" fillId="3" borderId="1" xfId="0" applyFont="1" applyFill="1" applyBorder="1" applyAlignment="1">
      <alignment horizontal="left"/>
    </xf>
    <xf numFmtId="3" fontId="19" fillId="6" borderId="1" xfId="0" applyNumberFormat="1" applyFont="1" applyFill="1" applyBorder="1" applyAlignment="1">
      <alignment wrapText="1"/>
    </xf>
    <xf numFmtId="0" fontId="0" fillId="0" borderId="0" xfId="0"/>
    <xf numFmtId="49" fontId="1" fillId="2" borderId="1" xfId="0" applyNumberFormat="1" applyFont="1" applyFill="1" applyBorder="1" applyAlignment="1">
      <alignment horizontal="center" wrapText="1"/>
    </xf>
    <xf numFmtId="49" fontId="3" fillId="5" borderId="1" xfId="0" applyNumberFormat="1" applyFont="1" applyFill="1" applyBorder="1" applyAlignment="1">
      <alignment horizontal="center"/>
    </xf>
    <xf numFmtId="49" fontId="17" fillId="6" borderId="1" xfId="0" applyNumberFormat="1" applyFont="1" applyFill="1" applyBorder="1" applyAlignment="1">
      <alignment horizontal="center"/>
    </xf>
    <xf numFmtId="49" fontId="5" fillId="6" borderId="1" xfId="0" applyNumberFormat="1" applyFont="1" applyFill="1" applyBorder="1" applyAlignment="1">
      <alignment horizontal="center"/>
    </xf>
    <xf numFmtId="49" fontId="3" fillId="3" borderId="1" xfId="0" applyNumberFormat="1" applyFont="1" applyFill="1" applyBorder="1" applyAlignment="1">
      <alignment horizontal="center"/>
    </xf>
    <xf numFmtId="49" fontId="12" fillId="6" borderId="1" xfId="0" applyNumberFormat="1" applyFont="1" applyFill="1" applyBorder="1" applyAlignment="1">
      <alignment horizontal="center"/>
    </xf>
    <xf numFmtId="49" fontId="17" fillId="6" borderId="1" xfId="0" applyNumberFormat="1" applyFont="1" applyFill="1" applyBorder="1" applyAlignment="1">
      <alignment horizontal="center" wrapText="1"/>
    </xf>
    <xf numFmtId="49" fontId="6" fillId="6" borderId="1" xfId="0" applyNumberFormat="1" applyFont="1" applyFill="1" applyBorder="1" applyAlignment="1">
      <alignment horizontal="center"/>
    </xf>
    <xf numFmtId="49" fontId="5" fillId="3" borderId="1" xfId="0" applyNumberFormat="1" applyFont="1" applyFill="1" applyBorder="1" applyAlignment="1">
      <alignment horizontal="center"/>
    </xf>
    <xf numFmtId="49" fontId="7" fillId="6" borderId="1" xfId="0" applyNumberFormat="1" applyFont="1" applyFill="1" applyBorder="1" applyAlignment="1">
      <alignment horizontal="center"/>
    </xf>
    <xf numFmtId="49" fontId="6" fillId="3" borderId="1" xfId="0" applyNumberFormat="1" applyFont="1" applyFill="1" applyBorder="1" applyAlignment="1">
      <alignment horizontal="center"/>
    </xf>
    <xf numFmtId="49" fontId="0" fillId="0" borderId="0" xfId="0" applyNumberFormat="1" applyAlignment="1">
      <alignment horizontal="center"/>
    </xf>
    <xf numFmtId="0" fontId="22" fillId="0" borderId="0" xfId="0" applyFont="1" applyAlignment="1">
      <alignment vertical="center"/>
    </xf>
    <xf numFmtId="0" fontId="21" fillId="0" borderId="0" xfId="0" applyFont="1" applyAlignment="1">
      <alignment vertical="center"/>
    </xf>
    <xf numFmtId="0" fontId="23" fillId="0" borderId="0" xfId="0" applyFont="1"/>
    <xf numFmtId="0" fontId="19" fillId="6" borderId="1" xfId="0" applyFont="1" applyFill="1" applyBorder="1" applyAlignment="1">
      <alignment horizontal="left" wrapText="1"/>
    </xf>
    <xf numFmtId="0" fontId="24" fillId="0" borderId="0" xfId="0" applyFont="1"/>
    <xf numFmtId="0" fontId="25" fillId="3" borderId="1" xfId="0" applyFont="1" applyFill="1" applyBorder="1" applyAlignment="1">
      <alignment horizontal="left"/>
    </xf>
    <xf numFmtId="0" fontId="0" fillId="7" borderId="0" xfId="0" applyFill="1"/>
    <xf numFmtId="3" fontId="12" fillId="7" borderId="1" xfId="0" applyNumberFormat="1" applyFont="1" applyFill="1" applyBorder="1" applyAlignment="1"/>
    <xf numFmtId="3" fontId="5" fillId="7" borderId="1" xfId="0" applyNumberFormat="1" applyFont="1" applyFill="1" applyBorder="1" applyAlignment="1">
      <alignment horizontal="center"/>
    </xf>
    <xf numFmtId="3" fontId="17" fillId="7" borderId="1" xfId="0" applyNumberFormat="1" applyFont="1" applyFill="1" applyBorder="1" applyAlignment="1"/>
    <xf numFmtId="49" fontId="17" fillId="7" borderId="1" xfId="0" applyNumberFormat="1" applyFont="1" applyFill="1" applyBorder="1" applyAlignment="1">
      <alignment horizontal="center"/>
    </xf>
    <xf numFmtId="0" fontId="0" fillId="7" borderId="1" xfId="0" applyFill="1" applyBorder="1" applyAlignment="1">
      <alignment wrapText="1"/>
    </xf>
    <xf numFmtId="0" fontId="0" fillId="7" borderId="1" xfId="0" applyFill="1" applyBorder="1"/>
    <xf numFmtId="0" fontId="0" fillId="0" borderId="6" xfId="0" applyBorder="1"/>
    <xf numFmtId="0" fontId="0" fillId="7" borderId="6" xfId="0" applyFill="1" applyBorder="1"/>
    <xf numFmtId="0" fontId="0" fillId="0" borderId="7" xfId="0" applyBorder="1"/>
    <xf numFmtId="0" fontId="0" fillId="0" borderId="8" xfId="0" applyBorder="1"/>
    <xf numFmtId="0" fontId="0" fillId="7" borderId="8" xfId="0" applyFill="1" applyBorder="1"/>
    <xf numFmtId="0" fontId="0" fillId="0" borderId="0" xfId="0" applyBorder="1"/>
    <xf numFmtId="3" fontId="13" fillId="6" borderId="1" xfId="0" applyNumberFormat="1" applyFont="1" applyFill="1" applyBorder="1" applyAlignment="1"/>
    <xf numFmtId="0" fontId="28" fillId="6" borderId="1" xfId="0" applyFont="1" applyFill="1" applyBorder="1" applyAlignment="1">
      <alignment horizontal="center"/>
    </xf>
    <xf numFmtId="0" fontId="3" fillId="3" borderId="1" xfId="0" applyNumberFormat="1" applyFont="1" applyFill="1" applyBorder="1" applyAlignment="1">
      <alignment horizontal="left" wrapText="1"/>
    </xf>
    <xf numFmtId="49" fontId="10" fillId="6" borderId="1" xfId="0" applyNumberFormat="1" applyFont="1" applyFill="1" applyBorder="1" applyAlignment="1"/>
    <xf numFmtId="49" fontId="12" fillId="6" borderId="1" xfId="0" applyNumberFormat="1" applyFont="1" applyFill="1" applyBorder="1" applyAlignment="1"/>
    <xf numFmtId="49" fontId="4" fillId="3" borderId="1" xfId="0" applyNumberFormat="1" applyFont="1" applyFill="1" applyBorder="1" applyAlignment="1">
      <alignment wrapText="1"/>
    </xf>
    <xf numFmtId="49" fontId="3" fillId="3" borderId="1" xfId="0" applyNumberFormat="1" applyFont="1" applyFill="1" applyBorder="1" applyAlignment="1">
      <alignment horizontal="left" wrapText="1"/>
    </xf>
    <xf numFmtId="3" fontId="4" fillId="3" borderId="1" xfId="0" applyNumberFormat="1" applyFont="1" applyFill="1" applyBorder="1" applyAlignment="1">
      <alignment wrapText="1"/>
    </xf>
    <xf numFmtId="0" fontId="29" fillId="0" borderId="0" xfId="0" applyFont="1" applyAlignment="1">
      <alignment horizontal="left"/>
    </xf>
    <xf numFmtId="3" fontId="10" fillId="6" borderId="1" xfId="0" applyNumberFormat="1" applyFont="1" applyFill="1" applyBorder="1" applyAlignment="1">
      <alignment wrapText="1"/>
    </xf>
    <xf numFmtId="3" fontId="18" fillId="6" borderId="1" xfId="0" applyNumberFormat="1" applyFont="1" applyFill="1" applyBorder="1" applyAlignment="1">
      <alignment horizontal="right"/>
    </xf>
    <xf numFmtId="3" fontId="16" fillId="6" borderId="1" xfId="0" applyNumberFormat="1" applyFont="1" applyFill="1" applyBorder="1" applyAlignment="1">
      <alignment horizontal="right"/>
    </xf>
    <xf numFmtId="0" fontId="16" fillId="6" borderId="1" xfId="0" applyFont="1" applyFill="1" applyBorder="1" applyAlignment="1">
      <alignment horizontal="right"/>
    </xf>
    <xf numFmtId="0" fontId="18" fillId="6" borderId="1" xfId="0" applyFont="1" applyFill="1" applyBorder="1" applyAlignment="1">
      <alignment horizontal="right"/>
    </xf>
    <xf numFmtId="3" fontId="18" fillId="6" borderId="1" xfId="0" applyNumberFormat="1" applyFont="1" applyFill="1" applyBorder="1" applyAlignment="1">
      <alignment wrapText="1"/>
    </xf>
    <xf numFmtId="3" fontId="0" fillId="0" borderId="0" xfId="0" applyNumberFormat="1"/>
    <xf numFmtId="3" fontId="16" fillId="6" borderId="1" xfId="0" applyNumberFormat="1" applyFont="1" applyFill="1" applyBorder="1" applyAlignment="1">
      <alignment wrapText="1"/>
    </xf>
    <xf numFmtId="3" fontId="12" fillId="7" borderId="1" xfId="0" applyNumberFormat="1" applyFont="1" applyFill="1" applyBorder="1" applyAlignment="1">
      <alignment wrapText="1"/>
    </xf>
    <xf numFmtId="0" fontId="0" fillId="0" borderId="0" xfId="0" applyAlignment="1"/>
    <xf numFmtId="0" fontId="18" fillId="7" borderId="1" xfId="0" applyFont="1" applyFill="1" applyBorder="1" applyAlignment="1">
      <alignment horizontal="left"/>
    </xf>
    <xf numFmtId="0" fontId="0" fillId="0" borderId="0" xfId="0" applyFill="1" applyAlignment="1"/>
    <xf numFmtId="0" fontId="31" fillId="2" borderId="1" xfId="0" applyFont="1" applyFill="1" applyBorder="1" applyAlignment="1">
      <alignment horizontal="center" wrapText="1"/>
    </xf>
    <xf numFmtId="3" fontId="32" fillId="5" borderId="1" xfId="0" applyNumberFormat="1" applyFont="1" applyFill="1" applyBorder="1" applyAlignment="1">
      <alignment horizontal="center"/>
    </xf>
    <xf numFmtId="3" fontId="32" fillId="3" borderId="1" xfId="0" applyNumberFormat="1" applyFont="1" applyFill="1" applyBorder="1" applyAlignment="1"/>
    <xf numFmtId="3" fontId="33" fillId="6" borderId="1" xfId="0" applyNumberFormat="1" applyFont="1" applyFill="1" applyBorder="1" applyAlignment="1">
      <alignment horizontal="right"/>
    </xf>
    <xf numFmtId="0" fontId="33" fillId="6" borderId="1" xfId="0" applyFont="1" applyFill="1" applyBorder="1" applyAlignment="1">
      <alignment horizontal="right"/>
    </xf>
    <xf numFmtId="3" fontId="33" fillId="6" borderId="1" xfId="0" applyNumberFormat="1" applyFont="1" applyFill="1" applyBorder="1" applyAlignment="1">
      <alignment wrapText="1"/>
    </xf>
    <xf numFmtId="3" fontId="34" fillId="6" borderId="1" xfId="0" applyNumberFormat="1" applyFont="1" applyFill="1" applyBorder="1" applyAlignment="1"/>
    <xf numFmtId="0" fontId="35" fillId="6" borderId="1" xfId="0" applyFont="1" applyFill="1" applyBorder="1" applyAlignment="1">
      <alignment horizontal="right"/>
    </xf>
    <xf numFmtId="0" fontId="34" fillId="6" borderId="1" xfId="0" applyFont="1" applyFill="1" applyBorder="1" applyAlignment="1">
      <alignment horizontal="right"/>
    </xf>
    <xf numFmtId="3" fontId="34" fillId="6" borderId="1" xfId="0" applyNumberFormat="1" applyFont="1" applyFill="1" applyBorder="1" applyAlignment="1">
      <alignment horizontal="right"/>
    </xf>
    <xf numFmtId="3" fontId="36" fillId="6" borderId="1" xfId="0" applyNumberFormat="1" applyFont="1" applyFill="1" applyBorder="1" applyAlignment="1">
      <alignment wrapText="1"/>
    </xf>
    <xf numFmtId="3" fontId="34" fillId="6" borderId="1" xfId="0" applyNumberFormat="1" applyFont="1" applyFill="1" applyBorder="1" applyAlignment="1">
      <alignment wrapText="1"/>
    </xf>
    <xf numFmtId="164" fontId="34" fillId="6" borderId="1" xfId="0" applyNumberFormat="1" applyFont="1" applyFill="1" applyBorder="1" applyAlignment="1">
      <alignment horizontal="right"/>
    </xf>
    <xf numFmtId="3" fontId="19" fillId="6" borderId="1" xfId="0" applyNumberFormat="1" applyFont="1" applyFill="1" applyBorder="1" applyAlignment="1">
      <alignment horizontal="right"/>
    </xf>
    <xf numFmtId="3" fontId="36" fillId="6" borderId="1" xfId="0" applyNumberFormat="1" applyFont="1" applyFill="1" applyBorder="1" applyAlignment="1">
      <alignment horizontal="right"/>
    </xf>
    <xf numFmtId="3" fontId="19" fillId="6" borderId="1" xfId="0" applyNumberFormat="1" applyFont="1" applyFill="1" applyBorder="1" applyAlignment="1"/>
    <xf numFmtId="3" fontId="13" fillId="6" borderId="1" xfId="0" applyNumberFormat="1" applyFont="1" applyFill="1" applyBorder="1" applyAlignment="1">
      <alignment wrapText="1"/>
    </xf>
    <xf numFmtId="0" fontId="19" fillId="6" borderId="1" xfId="0" applyFont="1" applyFill="1" applyBorder="1" applyAlignment="1">
      <alignment horizontal="right"/>
    </xf>
    <xf numFmtId="3" fontId="37" fillId="6" borderId="1" xfId="0" applyNumberFormat="1" applyFont="1" applyFill="1" applyBorder="1" applyAlignment="1">
      <alignment horizontal="right"/>
    </xf>
    <xf numFmtId="3" fontId="13" fillId="6" borderId="5" xfId="0" applyNumberFormat="1" applyFont="1" applyFill="1" applyBorder="1" applyAlignment="1">
      <alignment wrapText="1"/>
    </xf>
    <xf numFmtId="0" fontId="38" fillId="3" borderId="1" xfId="0" applyFont="1" applyFill="1" applyBorder="1" applyAlignment="1">
      <alignment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0" fillId="0" borderId="1" xfId="0" applyFont="1" applyFill="1" applyBorder="1" applyAlignment="1">
      <alignment horizontal="center"/>
    </xf>
    <xf numFmtId="3" fontId="12" fillId="0" borderId="2" xfId="0" applyNumberFormat="1" applyFont="1" applyFill="1" applyBorder="1" applyAlignment="1">
      <alignment horizontal="center"/>
    </xf>
    <xf numFmtId="3" fontId="12" fillId="0" borderId="3" xfId="0" applyNumberFormat="1" applyFont="1" applyFill="1" applyBorder="1" applyAlignment="1">
      <alignment horizontal="center"/>
    </xf>
    <xf numFmtId="3" fontId="12" fillId="0" borderId="4" xfId="0" applyNumberFormat="1" applyFont="1" applyFill="1" applyBorder="1" applyAlignment="1">
      <alignment horizontal="center"/>
    </xf>
    <xf numFmtId="0" fontId="26" fillId="7" borderId="1" xfId="0" applyFont="1" applyFill="1" applyBorder="1" applyAlignment="1">
      <alignment horizontal="center"/>
    </xf>
    <xf numFmtId="0" fontId="0" fillId="0" borderId="9" xfId="0" applyBorder="1" applyAlignment="1">
      <alignment horizontal="right" wrapText="1"/>
    </xf>
    <xf numFmtId="0" fontId="0" fillId="0" borderId="9" xfId="0" applyBorder="1" applyAlignment="1">
      <alignment horizontal="right"/>
    </xf>
  </cellXfs>
  <cellStyles count="2">
    <cellStyle name="Normaallaad" xfId="0" builtinId="0"/>
    <cellStyle name="Normaallaad 3" xfId="1"/>
  </cellStyles>
  <dxfs count="0"/>
  <tableStyles count="0" defaultTableStyle="TableStyleMedium9" defaultPivotStyle="PivotStyleLight16"/>
  <colors>
    <mruColors>
      <color rgb="FF99CCFF"/>
      <color rgb="FFCCE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W86"/>
  <sheetViews>
    <sheetView tabSelected="1" zoomScale="102" zoomScaleNormal="102" workbookViewId="0">
      <pane ySplit="2" topLeftCell="A3" activePane="bottomLeft" state="frozen"/>
      <selection pane="bottomLeft" activeCell="F7" sqref="F7"/>
    </sheetView>
  </sheetViews>
  <sheetFormatPr defaultRowHeight="14.4" outlineLevelRow="2" x14ac:dyDescent="0.3"/>
  <cols>
    <col min="1" max="1" width="10.44140625" customWidth="1"/>
    <col min="2" max="2" width="40.44140625" style="119" customWidth="1"/>
    <col min="3" max="3" width="37.5546875" style="6" customWidth="1"/>
    <col min="4" max="4" width="8.44140625" style="48" customWidth="1"/>
    <col min="5" max="5" width="18.33203125" style="42" customWidth="1"/>
    <col min="6" max="6" width="7.44140625" style="81" customWidth="1"/>
    <col min="7" max="7" width="11" customWidth="1"/>
    <col min="8" max="8" width="10.5546875" customWidth="1"/>
    <col min="9" max="10" width="10.5546875" style="69" customWidth="1"/>
    <col min="11" max="11" width="11.5546875" customWidth="1"/>
    <col min="12" max="12" width="11" customWidth="1"/>
    <col min="13" max="13" width="11.44140625" customWidth="1"/>
    <col min="14" max="14" width="23.44140625" customWidth="1"/>
    <col min="15" max="15" width="35.33203125" customWidth="1"/>
  </cols>
  <sheetData>
    <row r="1" spans="1:31" s="69" customFormat="1" ht="56.4" customHeight="1" x14ac:dyDescent="0.3">
      <c r="B1" s="151" t="s">
        <v>260</v>
      </c>
      <c r="C1" s="152"/>
      <c r="D1" s="152"/>
      <c r="E1" s="152"/>
      <c r="F1" s="152"/>
      <c r="G1" s="152"/>
      <c r="H1" s="152"/>
      <c r="I1" s="152"/>
      <c r="J1" s="152"/>
      <c r="K1" s="152"/>
      <c r="L1" s="152"/>
      <c r="M1" s="152"/>
      <c r="N1" s="152"/>
    </row>
    <row r="2" spans="1:31" ht="75" customHeight="1" x14ac:dyDescent="0.3">
      <c r="A2" s="7" t="s">
        <v>3</v>
      </c>
      <c r="B2" s="7" t="s">
        <v>6</v>
      </c>
      <c r="C2" s="14" t="s">
        <v>0</v>
      </c>
      <c r="D2" s="14" t="s">
        <v>2</v>
      </c>
      <c r="E2" s="14" t="s">
        <v>4</v>
      </c>
      <c r="F2" s="70" t="s">
        <v>7</v>
      </c>
      <c r="G2" s="1">
        <v>2018</v>
      </c>
      <c r="H2" s="1">
        <v>2019</v>
      </c>
      <c r="I2" s="122" t="s">
        <v>258</v>
      </c>
      <c r="J2" s="122" t="s">
        <v>259</v>
      </c>
      <c r="K2" s="1">
        <v>2020</v>
      </c>
      <c r="L2" s="1">
        <v>2021</v>
      </c>
      <c r="M2" s="8" t="s">
        <v>1</v>
      </c>
      <c r="N2" s="15" t="s">
        <v>5</v>
      </c>
      <c r="O2" s="39"/>
    </row>
    <row r="3" spans="1:31" x14ac:dyDescent="0.3">
      <c r="A3" s="9" t="s">
        <v>8</v>
      </c>
      <c r="B3" s="19" t="s">
        <v>199</v>
      </c>
      <c r="C3" s="17"/>
      <c r="D3" s="44"/>
      <c r="E3" s="17"/>
      <c r="F3" s="71"/>
      <c r="G3" s="11">
        <f>SUM(G4,)</f>
        <v>4386</v>
      </c>
      <c r="H3" s="11">
        <f t="shared" ref="H3:L3" si="0">SUM(H4,)</f>
        <v>358844</v>
      </c>
      <c r="I3" s="123">
        <f>I4</f>
        <v>-2386</v>
      </c>
      <c r="J3" s="123">
        <f>J4</f>
        <v>-49800</v>
      </c>
      <c r="K3" s="11">
        <f t="shared" si="0"/>
        <v>225000</v>
      </c>
      <c r="L3" s="11">
        <f t="shared" si="0"/>
        <v>22000</v>
      </c>
      <c r="M3" s="20">
        <f>SUM(G3:L3)</f>
        <v>558044</v>
      </c>
      <c r="N3" s="20"/>
    </row>
    <row r="4" spans="1:31" ht="54.75" customHeight="1" outlineLevel="1" x14ac:dyDescent="0.3">
      <c r="A4" s="56" t="s">
        <v>9</v>
      </c>
      <c r="B4" s="21" t="s">
        <v>250</v>
      </c>
      <c r="C4" s="57"/>
      <c r="D4" s="4"/>
      <c r="E4" s="4"/>
      <c r="F4" s="74"/>
      <c r="G4" s="3">
        <f>SUM(G5:G10)</f>
        <v>4386</v>
      </c>
      <c r="H4" s="3">
        <f>SUM(H5:H10)</f>
        <v>358844</v>
      </c>
      <c r="I4" s="124">
        <f>SUM(I5:I10)</f>
        <v>-2386</v>
      </c>
      <c r="J4" s="124">
        <f>J9+J10</f>
        <v>-49800</v>
      </c>
      <c r="K4" s="3">
        <f>SUM(K5:K10)</f>
        <v>225000</v>
      </c>
      <c r="L4" s="3">
        <f>SUM(L5:L10)</f>
        <v>22000</v>
      </c>
      <c r="M4" s="29">
        <f>SUM(G4:L4)</f>
        <v>558044</v>
      </c>
      <c r="N4" s="2"/>
    </row>
    <row r="5" spans="1:31" s="69" customFormat="1" ht="21.6" outlineLevel="2" x14ac:dyDescent="0.3">
      <c r="A5" s="58" t="s">
        <v>11</v>
      </c>
      <c r="B5" s="24" t="s">
        <v>144</v>
      </c>
      <c r="C5" s="59" t="s">
        <v>145</v>
      </c>
      <c r="D5" s="25"/>
      <c r="E5" s="25" t="s">
        <v>49</v>
      </c>
      <c r="F5" s="75"/>
      <c r="G5" s="111">
        <v>0</v>
      </c>
      <c r="H5" s="111">
        <v>0</v>
      </c>
      <c r="I5" s="125">
        <v>0</v>
      </c>
      <c r="J5" s="125">
        <v>0</v>
      </c>
      <c r="K5" s="111">
        <v>0</v>
      </c>
      <c r="L5" s="111">
        <v>12000</v>
      </c>
      <c r="M5" s="37"/>
      <c r="N5" s="60"/>
    </row>
    <row r="6" spans="1:31" ht="29.25" customHeight="1" outlineLevel="2" x14ac:dyDescent="0.3">
      <c r="A6" s="58" t="s">
        <v>79</v>
      </c>
      <c r="B6" s="61" t="s">
        <v>10</v>
      </c>
      <c r="C6" s="59" t="s">
        <v>121</v>
      </c>
      <c r="D6" s="25" t="s">
        <v>114</v>
      </c>
      <c r="E6" s="25" t="s">
        <v>77</v>
      </c>
      <c r="F6" s="72"/>
      <c r="G6" s="111">
        <v>0</v>
      </c>
      <c r="H6" s="114">
        <v>0</v>
      </c>
      <c r="I6" s="126">
        <v>0</v>
      </c>
      <c r="J6" s="126">
        <v>0</v>
      </c>
      <c r="K6" s="114">
        <v>0</v>
      </c>
      <c r="L6" s="114">
        <v>0</v>
      </c>
      <c r="M6" s="22">
        <f>SUM(G6:L6)</f>
        <v>0</v>
      </c>
      <c r="N6" s="60"/>
    </row>
    <row r="7" spans="1:31" ht="39.75" customHeight="1" outlineLevel="2" x14ac:dyDescent="0.3">
      <c r="A7" s="62" t="s">
        <v>80</v>
      </c>
      <c r="B7" s="61" t="s">
        <v>67</v>
      </c>
      <c r="C7" s="59" t="s">
        <v>122</v>
      </c>
      <c r="D7" s="25" t="s">
        <v>114</v>
      </c>
      <c r="E7" s="25" t="s">
        <v>48</v>
      </c>
      <c r="F7" s="72"/>
      <c r="G7" s="111">
        <v>0</v>
      </c>
      <c r="H7" s="139">
        <v>4000</v>
      </c>
      <c r="I7" s="126">
        <v>0</v>
      </c>
      <c r="J7" s="126">
        <v>0</v>
      </c>
      <c r="K7" s="114">
        <v>0</v>
      </c>
      <c r="L7" s="114">
        <v>0</v>
      </c>
      <c r="M7" s="22">
        <f>SUM(G7:L7)</f>
        <v>4000</v>
      </c>
      <c r="N7" s="60"/>
    </row>
    <row r="8" spans="1:31" ht="30" customHeight="1" outlineLevel="2" x14ac:dyDescent="0.3">
      <c r="A8" s="62" t="s">
        <v>12</v>
      </c>
      <c r="B8" s="61" t="s">
        <v>136</v>
      </c>
      <c r="C8" s="59" t="s">
        <v>78</v>
      </c>
      <c r="D8" s="25" t="s">
        <v>113</v>
      </c>
      <c r="E8" s="25" t="s">
        <v>124</v>
      </c>
      <c r="F8" s="72"/>
      <c r="G8" s="135">
        <v>4386</v>
      </c>
      <c r="H8" s="139">
        <v>8020</v>
      </c>
      <c r="I8" s="126">
        <v>-2386</v>
      </c>
      <c r="J8" s="126">
        <v>-6000</v>
      </c>
      <c r="K8" s="114">
        <v>0</v>
      </c>
      <c r="L8" s="114">
        <v>0</v>
      </c>
      <c r="M8" s="22">
        <f>SUM(G8:L8)</f>
        <v>4020</v>
      </c>
      <c r="N8" s="60"/>
      <c r="O8" s="84"/>
    </row>
    <row r="9" spans="1:31" ht="37.5" customHeight="1" outlineLevel="1" x14ac:dyDescent="0.3">
      <c r="A9" s="23" t="s">
        <v>66</v>
      </c>
      <c r="B9" s="22" t="s">
        <v>223</v>
      </c>
      <c r="C9" s="54" t="s">
        <v>119</v>
      </c>
      <c r="D9" s="26" t="s">
        <v>111</v>
      </c>
      <c r="E9" s="41" t="s">
        <v>97</v>
      </c>
      <c r="F9" s="76">
        <v>2018</v>
      </c>
      <c r="G9" s="115">
        <v>0</v>
      </c>
      <c r="H9" s="115">
        <f>212824+34000</f>
        <v>246824</v>
      </c>
      <c r="I9" s="127">
        <v>0</v>
      </c>
      <c r="J9" s="127">
        <v>-12000</v>
      </c>
      <c r="K9" s="115">
        <f>65000+10000</f>
        <v>75000</v>
      </c>
      <c r="L9" s="115">
        <v>10000</v>
      </c>
      <c r="M9" s="22">
        <f>SUM(G9:L9)</f>
        <v>319824</v>
      </c>
      <c r="N9" s="13"/>
      <c r="O9" s="98"/>
      <c r="P9" s="95"/>
      <c r="Q9" s="95"/>
      <c r="R9" s="95"/>
      <c r="S9" s="95"/>
      <c r="T9" s="95"/>
      <c r="U9" s="95"/>
      <c r="V9" s="95"/>
      <c r="W9" s="95"/>
    </row>
    <row r="10" spans="1:31" ht="28.5" customHeight="1" outlineLevel="2" x14ac:dyDescent="0.3">
      <c r="A10" s="23" t="s">
        <v>81</v>
      </c>
      <c r="B10" s="22" t="s">
        <v>233</v>
      </c>
      <c r="C10" s="34" t="s">
        <v>257</v>
      </c>
      <c r="D10" s="26"/>
      <c r="E10" s="26" t="s">
        <v>231</v>
      </c>
      <c r="F10" s="75"/>
      <c r="G10" s="38">
        <v>0</v>
      </c>
      <c r="H10" s="38">
        <v>100000</v>
      </c>
      <c r="I10" s="128">
        <v>0</v>
      </c>
      <c r="J10" s="128">
        <v>-37800</v>
      </c>
      <c r="K10" s="38">
        <v>150000</v>
      </c>
      <c r="L10" s="38">
        <v>0</v>
      </c>
      <c r="M10" s="22">
        <f>SUM(G10:L10)</f>
        <v>212200</v>
      </c>
      <c r="N10" s="13"/>
      <c r="O10" s="98"/>
      <c r="P10" s="95"/>
      <c r="Q10" s="95"/>
      <c r="R10" s="95"/>
      <c r="S10" s="95"/>
      <c r="T10" s="95"/>
      <c r="U10" s="95"/>
      <c r="V10" s="95"/>
      <c r="W10" s="95"/>
    </row>
    <row r="11" spans="1:31" s="69" customFormat="1" outlineLevel="2" x14ac:dyDescent="0.3">
      <c r="A11" s="150"/>
      <c r="B11" s="150"/>
      <c r="C11" s="150"/>
      <c r="D11" s="150"/>
      <c r="E11" s="150"/>
      <c r="F11" s="150"/>
      <c r="G11" s="150"/>
      <c r="H11" s="150"/>
      <c r="I11" s="150"/>
      <c r="J11" s="150"/>
      <c r="K11" s="150"/>
      <c r="L11" s="150"/>
      <c r="M11" s="150"/>
      <c r="N11" s="150"/>
      <c r="O11" s="98"/>
      <c r="P11" s="95"/>
      <c r="Q11" s="95"/>
      <c r="R11" s="95"/>
      <c r="S11" s="95"/>
      <c r="T11" s="95"/>
      <c r="U11" s="95"/>
      <c r="V11" s="95"/>
      <c r="W11" s="95"/>
      <c r="X11"/>
      <c r="Y11"/>
      <c r="Z11"/>
      <c r="AA11"/>
      <c r="AB11"/>
      <c r="AC11"/>
      <c r="AD11"/>
      <c r="AE11"/>
    </row>
    <row r="12" spans="1:31" s="69" customFormat="1" outlineLevel="2" x14ac:dyDescent="0.3">
      <c r="A12" s="9" t="s">
        <v>146</v>
      </c>
      <c r="B12" s="19" t="s">
        <v>248</v>
      </c>
      <c r="C12" s="63"/>
      <c r="D12" s="9"/>
      <c r="E12" s="9"/>
      <c r="F12" s="9"/>
      <c r="G12" s="11">
        <f t="shared" ref="G12:L12" si="1">SUM(G13,G19,G25)</f>
        <v>1895</v>
      </c>
      <c r="H12" s="11">
        <f t="shared" si="1"/>
        <v>67500</v>
      </c>
      <c r="I12" s="11">
        <f t="shared" si="1"/>
        <v>0</v>
      </c>
      <c r="J12" s="11">
        <f t="shared" si="1"/>
        <v>-14391</v>
      </c>
      <c r="K12" s="11">
        <f t="shared" si="1"/>
        <v>107500</v>
      </c>
      <c r="L12" s="11">
        <f t="shared" si="1"/>
        <v>82500</v>
      </c>
      <c r="M12" s="11">
        <f t="shared" ref="M12:M21" si="2">SUM(G12:L12)</f>
        <v>245004</v>
      </c>
      <c r="N12" s="9"/>
      <c r="O12" s="100"/>
      <c r="P12" s="100"/>
      <c r="Q12" s="100"/>
      <c r="R12" s="100"/>
      <c r="S12" s="100"/>
      <c r="T12" s="100"/>
      <c r="U12" s="100"/>
      <c r="V12" s="100"/>
      <c r="W12" s="100"/>
    </row>
    <row r="13" spans="1:31" s="69" customFormat="1" ht="33" customHeight="1" outlineLevel="2" x14ac:dyDescent="0.3">
      <c r="A13" s="103" t="s">
        <v>13</v>
      </c>
      <c r="B13" s="21" t="s">
        <v>249</v>
      </c>
      <c r="C13" s="57"/>
      <c r="D13" s="4"/>
      <c r="E13" s="4"/>
      <c r="F13" s="74"/>
      <c r="G13" s="3">
        <f>SUM(G14:G18)</f>
        <v>1000</v>
      </c>
      <c r="H13" s="3">
        <f>SUM(H14:H18)</f>
        <v>25000</v>
      </c>
      <c r="I13" s="124">
        <v>0</v>
      </c>
      <c r="J13" s="124">
        <v>0</v>
      </c>
      <c r="K13" s="3">
        <f>SUM(K14:K18)</f>
        <v>41000</v>
      </c>
      <c r="L13" s="3">
        <f>SUM(L14:L18)</f>
        <v>25000</v>
      </c>
      <c r="M13" s="29">
        <f t="shared" si="2"/>
        <v>92000</v>
      </c>
      <c r="N13" s="2"/>
      <c r="O13"/>
      <c r="P13"/>
      <c r="Q13"/>
      <c r="R13"/>
      <c r="S13"/>
      <c r="T13"/>
      <c r="U13"/>
      <c r="V13"/>
      <c r="W13"/>
      <c r="X13"/>
      <c r="Y13"/>
      <c r="Z13"/>
      <c r="AA13"/>
      <c r="AB13"/>
      <c r="AC13"/>
      <c r="AD13"/>
    </row>
    <row r="14" spans="1:31" s="69" customFormat="1" ht="24" customHeight="1" outlineLevel="2" x14ac:dyDescent="0.3">
      <c r="A14" s="58" t="s">
        <v>17</v>
      </c>
      <c r="B14" s="61" t="s">
        <v>72</v>
      </c>
      <c r="C14" s="59" t="s">
        <v>133</v>
      </c>
      <c r="D14" s="25"/>
      <c r="E14" s="25" t="s">
        <v>48</v>
      </c>
      <c r="F14" s="73"/>
      <c r="G14" s="49">
        <v>0</v>
      </c>
      <c r="H14" s="53">
        <v>0</v>
      </c>
      <c r="I14" s="130">
        <v>0</v>
      </c>
      <c r="J14" s="130">
        <v>0</v>
      </c>
      <c r="K14" s="55">
        <v>15000</v>
      </c>
      <c r="L14" s="55"/>
      <c r="M14" s="22">
        <f t="shared" si="2"/>
        <v>15000</v>
      </c>
      <c r="N14" s="60"/>
      <c r="O14"/>
      <c r="P14"/>
      <c r="Q14"/>
      <c r="R14"/>
      <c r="S14"/>
      <c r="T14"/>
      <c r="U14"/>
      <c r="V14"/>
      <c r="W14"/>
      <c r="X14"/>
      <c r="Y14"/>
      <c r="Z14"/>
      <c r="AA14"/>
      <c r="AB14"/>
      <c r="AC14"/>
      <c r="AD14"/>
    </row>
    <row r="15" spans="1:31" ht="52.5" customHeight="1" outlineLevel="2" x14ac:dyDescent="0.3">
      <c r="A15" s="104" t="s">
        <v>18</v>
      </c>
      <c r="B15" s="61" t="s">
        <v>247</v>
      </c>
      <c r="C15" s="59" t="s">
        <v>243</v>
      </c>
      <c r="D15" s="25"/>
      <c r="E15" s="25" t="s">
        <v>244</v>
      </c>
      <c r="F15" s="73"/>
      <c r="G15" s="49">
        <v>0</v>
      </c>
      <c r="H15" s="49">
        <v>0</v>
      </c>
      <c r="I15" s="131">
        <v>0</v>
      </c>
      <c r="J15" s="131">
        <v>0</v>
      </c>
      <c r="K15" s="49">
        <v>0</v>
      </c>
      <c r="L15" s="49">
        <v>0</v>
      </c>
      <c r="M15" s="22">
        <f t="shared" si="2"/>
        <v>0</v>
      </c>
      <c r="N15" s="60"/>
      <c r="O15" s="69"/>
      <c r="P15" s="69"/>
      <c r="Q15" s="69"/>
      <c r="R15" s="69"/>
      <c r="S15" s="69"/>
      <c r="T15" s="69"/>
      <c r="U15" s="69"/>
      <c r="V15" s="69"/>
      <c r="W15" s="69"/>
      <c r="X15" s="69"/>
      <c r="Y15" s="69"/>
      <c r="Z15" s="69"/>
      <c r="AA15" s="69"/>
      <c r="AB15" s="69"/>
      <c r="AC15" s="69"/>
      <c r="AD15" s="69"/>
      <c r="AE15" s="69"/>
    </row>
    <row r="16" spans="1:31" ht="34.5" customHeight="1" outlineLevel="2" x14ac:dyDescent="0.3">
      <c r="A16" s="105" t="s">
        <v>50</v>
      </c>
      <c r="B16" s="22" t="s">
        <v>116</v>
      </c>
      <c r="C16" s="59" t="s">
        <v>118</v>
      </c>
      <c r="D16" s="26"/>
      <c r="E16" s="26" t="s">
        <v>49</v>
      </c>
      <c r="F16" s="77"/>
      <c r="G16" s="38">
        <v>0</v>
      </c>
      <c r="H16" s="38">
        <v>0</v>
      </c>
      <c r="I16" s="128">
        <v>0</v>
      </c>
      <c r="J16" s="128">
        <v>0</v>
      </c>
      <c r="K16" s="38">
        <v>0</v>
      </c>
      <c r="L16" s="38">
        <v>0</v>
      </c>
      <c r="M16" s="22">
        <f t="shared" si="2"/>
        <v>0</v>
      </c>
      <c r="N16" s="13"/>
      <c r="O16" s="98"/>
      <c r="P16" s="97"/>
      <c r="Q16" s="69"/>
      <c r="R16" s="69"/>
      <c r="S16" s="69"/>
      <c r="T16" s="69"/>
      <c r="U16" s="69"/>
      <c r="V16" s="69"/>
      <c r="W16" s="69"/>
      <c r="X16" s="69"/>
      <c r="Y16" s="69"/>
      <c r="Z16" s="69"/>
      <c r="AA16" s="69"/>
      <c r="AB16" s="69"/>
      <c r="AC16" s="69"/>
      <c r="AD16" s="69"/>
    </row>
    <row r="17" spans="1:387" s="69" customFormat="1" ht="30" customHeight="1" outlineLevel="2" x14ac:dyDescent="0.3">
      <c r="A17" s="105" t="s">
        <v>68</v>
      </c>
      <c r="B17" s="22" t="s">
        <v>242</v>
      </c>
      <c r="C17" s="34" t="s">
        <v>43</v>
      </c>
      <c r="D17" s="26"/>
      <c r="E17" s="26" t="s">
        <v>245</v>
      </c>
      <c r="F17" s="72">
        <v>2018</v>
      </c>
      <c r="G17" s="49">
        <v>0</v>
      </c>
      <c r="H17" s="135">
        <v>25000</v>
      </c>
      <c r="I17" s="125">
        <v>0</v>
      </c>
      <c r="J17" s="125">
        <v>0</v>
      </c>
      <c r="K17" s="111">
        <v>25000</v>
      </c>
      <c r="L17" s="111">
        <v>25000</v>
      </c>
      <c r="M17" s="22">
        <f t="shared" si="2"/>
        <v>75000</v>
      </c>
      <c r="N17" s="38"/>
      <c r="O17"/>
      <c r="P17" s="97"/>
    </row>
    <row r="18" spans="1:387" s="88" customFormat="1" ht="23.7" customHeight="1" outlineLevel="2" x14ac:dyDescent="0.3">
      <c r="A18" s="23" t="s">
        <v>69</v>
      </c>
      <c r="B18" s="22" t="s">
        <v>232</v>
      </c>
      <c r="C18" s="59" t="s">
        <v>74</v>
      </c>
      <c r="D18" s="26"/>
      <c r="E18" s="26" t="s">
        <v>47</v>
      </c>
      <c r="F18" s="77"/>
      <c r="G18" s="135">
        <v>1000</v>
      </c>
      <c r="H18" s="49">
        <v>0</v>
      </c>
      <c r="I18" s="131">
        <v>0</v>
      </c>
      <c r="J18" s="131">
        <v>0</v>
      </c>
      <c r="K18" s="49">
        <v>1000</v>
      </c>
      <c r="L18" s="49">
        <v>0</v>
      </c>
      <c r="M18" s="22">
        <f t="shared" si="2"/>
        <v>2000</v>
      </c>
      <c r="N18" s="13"/>
      <c r="O18" s="99"/>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c r="IR18" s="96"/>
      <c r="IS18" s="96"/>
      <c r="IT18" s="96"/>
      <c r="IU18" s="96"/>
      <c r="IV18" s="96"/>
      <c r="IW18" s="96"/>
      <c r="IX18" s="96"/>
      <c r="IY18" s="96"/>
      <c r="IZ18" s="96"/>
      <c r="JA18" s="96"/>
      <c r="JB18" s="96"/>
      <c r="JC18" s="96"/>
      <c r="JD18" s="96"/>
      <c r="JE18" s="96"/>
      <c r="JF18" s="96"/>
      <c r="JG18" s="96"/>
      <c r="JH18" s="96"/>
      <c r="JI18" s="96"/>
      <c r="JJ18" s="96"/>
      <c r="JK18" s="96"/>
      <c r="JL18" s="96"/>
      <c r="JM18" s="96"/>
      <c r="JN18" s="96"/>
      <c r="JO18" s="96"/>
      <c r="JP18" s="96"/>
      <c r="JQ18" s="96"/>
      <c r="JR18" s="96"/>
      <c r="JS18" s="96"/>
      <c r="JT18" s="96"/>
      <c r="JU18" s="96"/>
      <c r="JV18" s="96"/>
      <c r="JW18" s="96"/>
      <c r="JX18" s="96"/>
      <c r="JY18" s="96"/>
      <c r="JZ18" s="96"/>
      <c r="KA18" s="96"/>
      <c r="KB18" s="96"/>
      <c r="KC18" s="96"/>
      <c r="KD18" s="96"/>
      <c r="KE18" s="96"/>
      <c r="KF18" s="96"/>
      <c r="KG18" s="96"/>
      <c r="KH18" s="96"/>
      <c r="KI18" s="96"/>
      <c r="KJ18" s="96"/>
      <c r="KK18" s="96"/>
      <c r="KL18" s="96"/>
      <c r="KM18" s="96"/>
      <c r="KN18" s="96"/>
      <c r="KO18" s="96"/>
      <c r="KP18" s="96"/>
      <c r="KQ18" s="96"/>
      <c r="KR18" s="96"/>
      <c r="KS18" s="96"/>
      <c r="KT18" s="96"/>
      <c r="KU18" s="96"/>
      <c r="KV18" s="96"/>
      <c r="KW18" s="96"/>
      <c r="KX18" s="96"/>
      <c r="KY18" s="96"/>
      <c r="KZ18" s="96"/>
      <c r="LA18" s="96"/>
      <c r="LB18" s="96"/>
      <c r="LC18" s="96"/>
      <c r="LD18" s="96"/>
      <c r="LE18" s="96"/>
      <c r="LF18" s="96"/>
      <c r="LG18" s="96"/>
      <c r="LH18" s="96"/>
      <c r="LI18" s="96"/>
      <c r="LJ18" s="96"/>
      <c r="LK18" s="96"/>
      <c r="LL18" s="96"/>
      <c r="LM18" s="96"/>
      <c r="LN18" s="96"/>
      <c r="LO18" s="96"/>
      <c r="LP18" s="96"/>
      <c r="LQ18" s="96"/>
      <c r="LR18" s="96"/>
      <c r="LS18" s="96"/>
      <c r="LT18" s="96"/>
      <c r="LU18" s="96"/>
      <c r="LV18" s="96"/>
      <c r="LW18" s="96"/>
      <c r="LX18" s="96"/>
      <c r="LY18" s="96"/>
      <c r="LZ18" s="96"/>
      <c r="MA18" s="96"/>
      <c r="MB18" s="96"/>
      <c r="MC18" s="96"/>
      <c r="MD18" s="96"/>
      <c r="ME18" s="96"/>
      <c r="MF18" s="96"/>
      <c r="MG18" s="96"/>
      <c r="MH18" s="96"/>
      <c r="MI18" s="96"/>
      <c r="MJ18" s="96"/>
      <c r="MK18" s="96"/>
      <c r="ML18" s="96"/>
      <c r="MM18" s="96"/>
      <c r="MN18" s="96"/>
      <c r="MO18" s="96"/>
      <c r="MP18" s="96"/>
      <c r="MQ18" s="96"/>
      <c r="MR18" s="96"/>
      <c r="MS18" s="96"/>
      <c r="MT18" s="96"/>
      <c r="MU18" s="96"/>
      <c r="MV18" s="96"/>
      <c r="MW18" s="96"/>
      <c r="MX18" s="96"/>
      <c r="MY18" s="96"/>
      <c r="MZ18" s="96"/>
      <c r="NA18" s="96"/>
      <c r="NB18" s="96"/>
      <c r="NC18" s="96"/>
      <c r="ND18" s="96"/>
      <c r="NE18" s="96"/>
      <c r="NF18" s="96"/>
      <c r="NG18" s="96"/>
      <c r="NH18" s="96"/>
      <c r="NI18" s="96"/>
      <c r="NJ18" s="96"/>
      <c r="NK18" s="96"/>
      <c r="NL18" s="96"/>
      <c r="NM18" s="96"/>
      <c r="NN18" s="96"/>
      <c r="NO18" s="96"/>
      <c r="NP18" s="96"/>
      <c r="NQ18" s="96"/>
      <c r="NR18" s="96"/>
      <c r="NS18" s="96"/>
      <c r="NT18" s="96"/>
      <c r="NU18" s="96"/>
      <c r="NV18" s="96"/>
      <c r="NW18" s="96"/>
    </row>
    <row r="19" spans="1:387" s="88" customFormat="1" ht="45.6" customHeight="1" outlineLevel="2" x14ac:dyDescent="0.3">
      <c r="A19" s="106" t="s">
        <v>168</v>
      </c>
      <c r="B19" s="21" t="s">
        <v>167</v>
      </c>
      <c r="C19" s="21"/>
      <c r="D19" s="21"/>
      <c r="E19" s="21"/>
      <c r="F19" s="21"/>
      <c r="G19" s="108">
        <f>SUM(G20:G24)</f>
        <v>895</v>
      </c>
      <c r="H19" s="21">
        <f>SUM(H20:H24)</f>
        <v>16500</v>
      </c>
      <c r="I19" s="142">
        <v>0</v>
      </c>
      <c r="J19" s="108">
        <f>J20+J23</f>
        <v>-14391</v>
      </c>
      <c r="K19" s="21">
        <f>SUM(K20:K24)</f>
        <v>1500</v>
      </c>
      <c r="L19" s="21">
        <f>SUM(L20:L24)</f>
        <v>1500</v>
      </c>
      <c r="M19" s="108">
        <f t="shared" si="2"/>
        <v>6004</v>
      </c>
      <c r="N19" s="21"/>
      <c r="O19" s="99"/>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c r="NJ19" s="96"/>
      <c r="NK19" s="96"/>
      <c r="NL19" s="96"/>
      <c r="NM19" s="96"/>
      <c r="NN19" s="96"/>
      <c r="NO19" s="96"/>
      <c r="NP19" s="96"/>
      <c r="NQ19" s="96"/>
      <c r="NR19" s="96"/>
      <c r="NS19" s="96"/>
      <c r="NT19" s="96"/>
      <c r="NU19" s="96"/>
      <c r="NV19" s="96"/>
      <c r="NW19" s="96"/>
    </row>
    <row r="20" spans="1:387" s="88" customFormat="1" ht="21.6" outlineLevel="2" x14ac:dyDescent="0.3">
      <c r="A20" s="104" t="s">
        <v>19</v>
      </c>
      <c r="B20" s="61" t="s">
        <v>150</v>
      </c>
      <c r="C20" s="59" t="s">
        <v>120</v>
      </c>
      <c r="D20" s="25" t="s">
        <v>114</v>
      </c>
      <c r="E20" s="25" t="s">
        <v>48</v>
      </c>
      <c r="F20" s="73"/>
      <c r="G20" s="140">
        <v>895</v>
      </c>
      <c r="H20" s="113">
        <v>500</v>
      </c>
      <c r="I20" s="129">
        <v>-895</v>
      </c>
      <c r="J20" s="129">
        <v>-391</v>
      </c>
      <c r="K20" s="55">
        <v>500</v>
      </c>
      <c r="L20" s="55">
        <v>500</v>
      </c>
      <c r="M20" s="22">
        <f t="shared" si="2"/>
        <v>1109</v>
      </c>
      <c r="N20" s="60"/>
      <c r="O20" s="99"/>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c r="IR20" s="96"/>
      <c r="IS20" s="96"/>
      <c r="IT20" s="96"/>
      <c r="IU20" s="96"/>
      <c r="IV20" s="96"/>
      <c r="IW20" s="96"/>
      <c r="IX20" s="96"/>
      <c r="IY20" s="96"/>
      <c r="IZ20" s="96"/>
      <c r="JA20" s="96"/>
      <c r="JB20" s="96"/>
      <c r="JC20" s="96"/>
      <c r="JD20" s="96"/>
      <c r="JE20" s="96"/>
      <c r="JF20" s="96"/>
      <c r="JG20" s="96"/>
      <c r="JH20" s="96"/>
      <c r="JI20" s="96"/>
      <c r="JJ20" s="96"/>
      <c r="JK20" s="96"/>
      <c r="JL20" s="96"/>
      <c r="JM20" s="96"/>
      <c r="JN20" s="96"/>
      <c r="JO20" s="96"/>
      <c r="JP20" s="96"/>
      <c r="JQ20" s="96"/>
      <c r="JR20" s="96"/>
      <c r="JS20" s="96"/>
      <c r="JT20" s="96"/>
      <c r="JU20" s="96"/>
      <c r="JV20" s="96"/>
      <c r="JW20" s="96"/>
      <c r="JX20" s="96"/>
      <c r="JY20" s="96"/>
      <c r="JZ20" s="96"/>
      <c r="KA20" s="96"/>
      <c r="KB20" s="96"/>
      <c r="KC20" s="96"/>
      <c r="KD20" s="96"/>
      <c r="KE20" s="96"/>
      <c r="KF20" s="96"/>
      <c r="KG20" s="96"/>
      <c r="KH20" s="96"/>
      <c r="KI20" s="96"/>
      <c r="KJ20" s="96"/>
      <c r="KK20" s="96"/>
      <c r="KL20" s="96"/>
      <c r="KM20" s="96"/>
      <c r="KN20" s="96"/>
      <c r="KO20" s="96"/>
      <c r="KP20" s="96"/>
      <c r="KQ20" s="96"/>
      <c r="KR20" s="96"/>
      <c r="KS20" s="96"/>
      <c r="KT20" s="96"/>
      <c r="KU20" s="96"/>
      <c r="KV20" s="96"/>
      <c r="KW20" s="96"/>
      <c r="KX20" s="96"/>
      <c r="KY20" s="96"/>
      <c r="KZ20" s="96"/>
      <c r="LA20" s="96"/>
      <c r="LB20" s="96"/>
      <c r="LC20" s="96"/>
      <c r="LD20" s="96"/>
      <c r="LE20" s="96"/>
      <c r="LF20" s="96"/>
      <c r="LG20" s="96"/>
      <c r="LH20" s="96"/>
      <c r="LI20" s="96"/>
      <c r="LJ20" s="96"/>
      <c r="LK20" s="96"/>
      <c r="LL20" s="96"/>
      <c r="LM20" s="96"/>
      <c r="LN20" s="96"/>
      <c r="LO20" s="96"/>
      <c r="LP20" s="96"/>
      <c r="LQ20" s="96"/>
      <c r="LR20" s="96"/>
      <c r="LS20" s="96"/>
      <c r="LT20" s="96"/>
      <c r="LU20" s="96"/>
      <c r="LV20" s="96"/>
      <c r="LW20" s="96"/>
      <c r="LX20" s="96"/>
      <c r="LY20" s="96"/>
      <c r="LZ20" s="96"/>
      <c r="MA20" s="96"/>
      <c r="MB20" s="96"/>
      <c r="MC20" s="96"/>
      <c r="MD20" s="96"/>
      <c r="ME20" s="96"/>
      <c r="MF20" s="96"/>
      <c r="MG20" s="96"/>
      <c r="MH20" s="96"/>
      <c r="MI20" s="96"/>
      <c r="MJ20" s="96"/>
      <c r="MK20" s="96"/>
      <c r="ML20" s="96"/>
      <c r="MM20" s="96"/>
      <c r="MN20" s="96"/>
      <c r="MO20" s="96"/>
      <c r="MP20" s="96"/>
      <c r="MQ20" s="96"/>
      <c r="MR20" s="96"/>
      <c r="MS20" s="96"/>
      <c r="MT20" s="96"/>
      <c r="MU20" s="96"/>
      <c r="MV20" s="96"/>
      <c r="MW20" s="96"/>
      <c r="MX20" s="96"/>
      <c r="MY20" s="96"/>
      <c r="MZ20" s="96"/>
      <c r="NA20" s="96"/>
      <c r="NB20" s="96"/>
      <c r="NC20" s="96"/>
      <c r="ND20" s="96"/>
      <c r="NE20" s="96"/>
      <c r="NF20" s="96"/>
      <c r="NG20" s="96"/>
      <c r="NH20" s="96"/>
      <c r="NI20" s="96"/>
      <c r="NJ20" s="96"/>
      <c r="NK20" s="96"/>
      <c r="NL20" s="96"/>
      <c r="NM20" s="96"/>
      <c r="NN20" s="96"/>
      <c r="NO20" s="96"/>
      <c r="NP20" s="96"/>
      <c r="NQ20" s="96"/>
      <c r="NR20" s="96"/>
      <c r="NS20" s="96"/>
      <c r="NT20" s="96"/>
      <c r="NU20" s="96"/>
      <c r="NV20" s="96"/>
      <c r="NW20" s="96"/>
    </row>
    <row r="21" spans="1:387" s="88" customFormat="1" ht="37.5" customHeight="1" outlineLevel="2" x14ac:dyDescent="0.3">
      <c r="A21" s="23" t="s">
        <v>20</v>
      </c>
      <c r="B21" s="22" t="s">
        <v>155</v>
      </c>
      <c r="C21" s="59" t="s">
        <v>156</v>
      </c>
      <c r="D21" s="26" t="s">
        <v>114</v>
      </c>
      <c r="E21" s="26" t="s">
        <v>48</v>
      </c>
      <c r="F21" s="77"/>
      <c r="G21" s="111">
        <v>0</v>
      </c>
      <c r="H21" s="135">
        <v>1000</v>
      </c>
      <c r="I21" s="125">
        <v>0</v>
      </c>
      <c r="J21" s="125">
        <v>0</v>
      </c>
      <c r="K21" s="49">
        <v>1000</v>
      </c>
      <c r="L21" s="49">
        <v>1000</v>
      </c>
      <c r="M21" s="22">
        <f t="shared" si="2"/>
        <v>3000</v>
      </c>
      <c r="N21" s="13"/>
      <c r="O21" s="99"/>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c r="IU21" s="96"/>
      <c r="IV21" s="96"/>
      <c r="IW21" s="96"/>
      <c r="IX21" s="96"/>
      <c r="IY21" s="96"/>
      <c r="IZ21" s="96"/>
      <c r="JA21" s="96"/>
      <c r="JB21" s="96"/>
      <c r="JC21" s="96"/>
      <c r="JD21" s="96"/>
      <c r="JE21" s="96"/>
      <c r="JF21" s="96"/>
      <c r="JG21" s="96"/>
      <c r="JH21" s="96"/>
      <c r="JI21" s="96"/>
      <c r="JJ21" s="96"/>
      <c r="JK21" s="96"/>
      <c r="JL21" s="96"/>
      <c r="JM21" s="96"/>
      <c r="JN21" s="96"/>
      <c r="JO21" s="96"/>
      <c r="JP21" s="96"/>
      <c r="JQ21" s="96"/>
      <c r="JR21" s="96"/>
      <c r="JS21" s="96"/>
      <c r="JT21" s="96"/>
      <c r="JU21" s="96"/>
      <c r="JV21" s="96"/>
      <c r="JW21" s="96"/>
      <c r="JX21" s="96"/>
      <c r="JY21" s="96"/>
      <c r="JZ21" s="96"/>
      <c r="KA21" s="96"/>
      <c r="KB21" s="96"/>
      <c r="KC21" s="96"/>
      <c r="KD21" s="96"/>
      <c r="KE21" s="96"/>
      <c r="KF21" s="96"/>
      <c r="KG21" s="96"/>
      <c r="KH21" s="96"/>
      <c r="KI21" s="96"/>
      <c r="KJ21" s="96"/>
      <c r="KK21" s="96"/>
      <c r="KL21" s="96"/>
      <c r="KM21" s="96"/>
      <c r="KN21" s="96"/>
      <c r="KO21" s="96"/>
      <c r="KP21" s="96"/>
      <c r="KQ21" s="96"/>
      <c r="KR21" s="96"/>
      <c r="KS21" s="96"/>
      <c r="KT21" s="96"/>
      <c r="KU21" s="96"/>
      <c r="KV21" s="96"/>
      <c r="KW21" s="96"/>
      <c r="KX21" s="96"/>
      <c r="KY21" s="96"/>
      <c r="KZ21" s="96"/>
      <c r="LA21" s="96"/>
      <c r="LB21" s="96"/>
      <c r="LC21" s="96"/>
      <c r="LD21" s="96"/>
      <c r="LE21" s="96"/>
      <c r="LF21" s="96"/>
      <c r="LG21" s="96"/>
      <c r="LH21" s="96"/>
      <c r="LI21" s="96"/>
      <c r="LJ21" s="96"/>
      <c r="LK21" s="96"/>
      <c r="LL21" s="96"/>
      <c r="LM21" s="96"/>
      <c r="LN21" s="96"/>
      <c r="LO21" s="96"/>
      <c r="LP21" s="96"/>
      <c r="LQ21" s="96"/>
      <c r="LR21" s="96"/>
      <c r="LS21" s="96"/>
      <c r="LT21" s="96"/>
      <c r="LU21" s="96"/>
      <c r="LV21" s="96"/>
      <c r="LW21" s="96"/>
      <c r="LX21" s="96"/>
      <c r="LY21" s="96"/>
      <c r="LZ21" s="96"/>
      <c r="MA21" s="96"/>
      <c r="MB21" s="96"/>
      <c r="MC21" s="96"/>
      <c r="MD21" s="96"/>
      <c r="ME21" s="96"/>
      <c r="MF21" s="96"/>
      <c r="MG21" s="96"/>
      <c r="MH21" s="96"/>
      <c r="MI21" s="96"/>
      <c r="MJ21" s="96"/>
      <c r="MK21" s="96"/>
      <c r="ML21" s="96"/>
      <c r="MM21" s="96"/>
      <c r="MN21" s="96"/>
      <c r="MO21" s="96"/>
      <c r="MP21" s="96"/>
      <c r="MQ21" s="96"/>
      <c r="MR21" s="96"/>
      <c r="MS21" s="96"/>
      <c r="MT21" s="96"/>
      <c r="MU21" s="96"/>
      <c r="MV21" s="96"/>
      <c r="MW21" s="96"/>
      <c r="MX21" s="96"/>
      <c r="MY21" s="96"/>
      <c r="MZ21" s="96"/>
      <c r="NA21" s="96"/>
      <c r="NB21" s="96"/>
      <c r="NC21" s="96"/>
      <c r="ND21" s="96"/>
      <c r="NE21" s="96"/>
      <c r="NF21" s="96"/>
      <c r="NG21" s="96"/>
      <c r="NH21" s="96"/>
      <c r="NI21" s="96"/>
      <c r="NJ21" s="96"/>
      <c r="NK21" s="96"/>
      <c r="NL21" s="96"/>
      <c r="NM21" s="96"/>
      <c r="NN21" s="96"/>
      <c r="NO21" s="96"/>
      <c r="NP21" s="96"/>
      <c r="NQ21" s="96"/>
      <c r="NR21" s="96"/>
      <c r="NS21" s="96"/>
      <c r="NT21" s="96"/>
      <c r="NU21" s="96"/>
      <c r="NV21" s="96"/>
      <c r="NW21" s="96"/>
    </row>
    <row r="22" spans="1:387" s="88" customFormat="1" ht="22.95" customHeight="1" outlineLevel="2" x14ac:dyDescent="0.3">
      <c r="A22" s="23" t="s">
        <v>63</v>
      </c>
      <c r="B22" s="110" t="s">
        <v>147</v>
      </c>
      <c r="C22" s="35" t="s">
        <v>191</v>
      </c>
      <c r="D22" s="26"/>
      <c r="E22" s="26" t="s">
        <v>230</v>
      </c>
      <c r="F22" s="77"/>
      <c r="G22" s="49">
        <v>0</v>
      </c>
      <c r="H22" s="49">
        <v>0</v>
      </c>
      <c r="I22" s="131">
        <v>0</v>
      </c>
      <c r="J22" s="131">
        <v>0</v>
      </c>
      <c r="K22" s="49">
        <v>0</v>
      </c>
      <c r="L22" s="49">
        <v>0</v>
      </c>
      <c r="M22" s="22">
        <v>0</v>
      </c>
      <c r="N22" s="13"/>
      <c r="O22" s="99"/>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c r="IR22" s="96"/>
      <c r="IS22" s="96"/>
      <c r="IT22" s="96"/>
      <c r="IU22" s="96"/>
      <c r="IV22" s="96"/>
      <c r="IW22" s="96"/>
      <c r="IX22" s="96"/>
      <c r="IY22" s="96"/>
      <c r="IZ22" s="96"/>
      <c r="JA22" s="96"/>
      <c r="JB22" s="96"/>
      <c r="JC22" s="96"/>
      <c r="JD22" s="96"/>
      <c r="JE22" s="96"/>
      <c r="JF22" s="96"/>
      <c r="JG22" s="96"/>
      <c r="JH22" s="96"/>
      <c r="JI22" s="96"/>
      <c r="JJ22" s="96"/>
      <c r="JK22" s="96"/>
      <c r="JL22" s="96"/>
      <c r="JM22" s="96"/>
      <c r="JN22" s="96"/>
      <c r="JO22" s="96"/>
      <c r="JP22" s="96"/>
      <c r="JQ22" s="96"/>
      <c r="JR22" s="96"/>
      <c r="JS22" s="96"/>
      <c r="JT22" s="96"/>
      <c r="JU22" s="96"/>
      <c r="JV22" s="96"/>
      <c r="JW22" s="96"/>
      <c r="JX22" s="96"/>
      <c r="JY22" s="96"/>
      <c r="JZ22" s="96"/>
      <c r="KA22" s="96"/>
      <c r="KB22" s="96"/>
      <c r="KC22" s="96"/>
      <c r="KD22" s="96"/>
      <c r="KE22" s="96"/>
      <c r="KF22" s="96"/>
      <c r="KG22" s="96"/>
      <c r="KH22" s="96"/>
      <c r="KI22" s="96"/>
      <c r="KJ22" s="96"/>
      <c r="KK22" s="96"/>
      <c r="KL22" s="96"/>
      <c r="KM22" s="96"/>
      <c r="KN22" s="96"/>
      <c r="KO22" s="96"/>
      <c r="KP22" s="96"/>
      <c r="KQ22" s="96"/>
      <c r="KR22" s="96"/>
      <c r="KS22" s="96"/>
      <c r="KT22" s="96"/>
      <c r="KU22" s="96"/>
      <c r="KV22" s="96"/>
      <c r="KW22" s="96"/>
      <c r="KX22" s="96"/>
      <c r="KY22" s="96"/>
      <c r="KZ22" s="96"/>
      <c r="LA22" s="96"/>
      <c r="LB22" s="96"/>
      <c r="LC22" s="96"/>
      <c r="LD22" s="96"/>
      <c r="LE22" s="96"/>
      <c r="LF22" s="96"/>
      <c r="LG22" s="96"/>
      <c r="LH22" s="96"/>
      <c r="LI22" s="96"/>
      <c r="LJ22" s="96"/>
      <c r="LK22" s="96"/>
      <c r="LL22" s="96"/>
      <c r="LM22" s="96"/>
      <c r="LN22" s="96"/>
      <c r="LO22" s="96"/>
      <c r="LP22" s="96"/>
      <c r="LQ22" s="96"/>
      <c r="LR22" s="96"/>
      <c r="LS22" s="96"/>
      <c r="LT22" s="96"/>
      <c r="LU22" s="96"/>
      <c r="LV22" s="96"/>
      <c r="LW22" s="96"/>
      <c r="LX22" s="96"/>
      <c r="LY22" s="96"/>
      <c r="LZ22" s="96"/>
      <c r="MA22" s="96"/>
      <c r="MB22" s="96"/>
      <c r="MC22" s="96"/>
      <c r="MD22" s="96"/>
      <c r="ME22" s="96"/>
      <c r="MF22" s="96"/>
      <c r="MG22" s="96"/>
      <c r="MH22" s="96"/>
      <c r="MI22" s="96"/>
      <c r="MJ22" s="96"/>
      <c r="MK22" s="96"/>
      <c r="ML22" s="96"/>
      <c r="MM22" s="96"/>
      <c r="MN22" s="96"/>
      <c r="MO22" s="96"/>
      <c r="MP22" s="96"/>
      <c r="MQ22" s="96"/>
      <c r="MR22" s="96"/>
      <c r="MS22" s="96"/>
      <c r="MT22" s="96"/>
      <c r="MU22" s="96"/>
      <c r="MV22" s="96"/>
      <c r="MW22" s="96"/>
      <c r="MX22" s="96"/>
      <c r="MY22" s="96"/>
      <c r="MZ22" s="96"/>
      <c r="NA22" s="96"/>
      <c r="NB22" s="96"/>
      <c r="NC22" s="96"/>
      <c r="ND22" s="96"/>
      <c r="NE22" s="96"/>
      <c r="NF22" s="96"/>
      <c r="NG22" s="96"/>
      <c r="NH22" s="96"/>
      <c r="NI22" s="96"/>
      <c r="NJ22" s="96"/>
      <c r="NK22" s="96"/>
      <c r="NL22" s="96"/>
      <c r="NM22" s="96"/>
      <c r="NN22" s="96"/>
      <c r="NO22" s="96"/>
      <c r="NP22" s="96"/>
      <c r="NQ22" s="96"/>
      <c r="NR22" s="96"/>
      <c r="NS22" s="96"/>
      <c r="NT22" s="96"/>
      <c r="NU22" s="96"/>
      <c r="NV22" s="96"/>
      <c r="NW22" s="96"/>
    </row>
    <row r="23" spans="1:387" s="88" customFormat="1" ht="42" outlineLevel="2" x14ac:dyDescent="0.3">
      <c r="A23" s="23" t="s">
        <v>64</v>
      </c>
      <c r="B23" s="22" t="s">
        <v>104</v>
      </c>
      <c r="C23" s="34" t="s">
        <v>206</v>
      </c>
      <c r="D23" s="26"/>
      <c r="E23" s="26" t="s">
        <v>58</v>
      </c>
      <c r="F23" s="72" t="s">
        <v>86</v>
      </c>
      <c r="G23" s="38">
        <v>0</v>
      </c>
      <c r="H23" s="38">
        <v>15000</v>
      </c>
      <c r="I23" s="128">
        <v>0</v>
      </c>
      <c r="J23" s="128">
        <v>-14000</v>
      </c>
      <c r="K23" s="38">
        <v>0</v>
      </c>
      <c r="L23" s="38">
        <v>0</v>
      </c>
      <c r="M23" s="22">
        <f>SUM(G23:L23)</f>
        <v>1000</v>
      </c>
      <c r="N23" s="13"/>
      <c r="O23" s="8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c r="IR23" s="96"/>
      <c r="IS23" s="96"/>
      <c r="IT23" s="96"/>
      <c r="IU23" s="96"/>
      <c r="IV23" s="96"/>
      <c r="IW23" s="96"/>
      <c r="IX23" s="96"/>
      <c r="IY23" s="96"/>
      <c r="IZ23" s="96"/>
      <c r="JA23" s="96"/>
      <c r="JB23" s="96"/>
      <c r="JC23" s="96"/>
      <c r="JD23" s="96"/>
      <c r="JE23" s="96"/>
      <c r="JF23" s="96"/>
      <c r="JG23" s="96"/>
      <c r="JH23" s="96"/>
      <c r="JI23" s="96"/>
      <c r="JJ23" s="96"/>
      <c r="JK23" s="96"/>
      <c r="JL23" s="96"/>
      <c r="JM23" s="96"/>
      <c r="JN23" s="96"/>
      <c r="JO23" s="96"/>
      <c r="JP23" s="96"/>
      <c r="JQ23" s="96"/>
      <c r="JR23" s="96"/>
      <c r="JS23" s="96"/>
      <c r="JT23" s="96"/>
      <c r="JU23" s="96"/>
      <c r="JV23" s="96"/>
      <c r="JW23" s="96"/>
      <c r="JX23" s="96"/>
      <c r="JY23" s="96"/>
      <c r="JZ23" s="96"/>
      <c r="KA23" s="96"/>
      <c r="KB23" s="96"/>
      <c r="KC23" s="96"/>
      <c r="KD23" s="96"/>
      <c r="KE23" s="96"/>
      <c r="KF23" s="96"/>
      <c r="KG23" s="96"/>
      <c r="KH23" s="96"/>
      <c r="KI23" s="96"/>
      <c r="KJ23" s="96"/>
      <c r="KK23" s="96"/>
      <c r="KL23" s="96"/>
      <c r="KM23" s="96"/>
      <c r="KN23" s="96"/>
      <c r="KO23" s="96"/>
      <c r="KP23" s="96"/>
      <c r="KQ23" s="96"/>
      <c r="KR23" s="96"/>
      <c r="KS23" s="96"/>
      <c r="KT23" s="96"/>
      <c r="KU23" s="96"/>
      <c r="KV23" s="96"/>
      <c r="KW23" s="96"/>
      <c r="KX23" s="96"/>
      <c r="KY23" s="96"/>
      <c r="KZ23" s="96"/>
      <c r="LA23" s="96"/>
      <c r="LB23" s="96"/>
      <c r="LC23" s="96"/>
      <c r="LD23" s="96"/>
      <c r="LE23" s="96"/>
      <c r="LF23" s="96"/>
      <c r="LG23" s="96"/>
      <c r="LH23" s="96"/>
      <c r="LI23" s="96"/>
      <c r="LJ23" s="96"/>
      <c r="LK23" s="96"/>
      <c r="LL23" s="96"/>
      <c r="LM23" s="96"/>
      <c r="LN23" s="96"/>
      <c r="LO23" s="96"/>
      <c r="LP23" s="96"/>
      <c r="LQ23" s="96"/>
      <c r="LR23" s="96"/>
      <c r="LS23" s="96"/>
      <c r="LT23" s="96"/>
      <c r="LU23" s="96"/>
      <c r="LV23" s="96"/>
      <c r="LW23" s="96"/>
      <c r="LX23" s="96"/>
      <c r="LY23" s="96"/>
      <c r="LZ23" s="96"/>
      <c r="MA23" s="96"/>
      <c r="MB23" s="96"/>
      <c r="MC23" s="96"/>
      <c r="MD23" s="96"/>
      <c r="ME23" s="96"/>
      <c r="MF23" s="96"/>
      <c r="MG23" s="96"/>
      <c r="MH23" s="96"/>
      <c r="MI23" s="96"/>
      <c r="MJ23" s="96"/>
      <c r="MK23" s="96"/>
      <c r="ML23" s="96"/>
      <c r="MM23" s="96"/>
      <c r="MN23" s="96"/>
      <c r="MO23" s="96"/>
      <c r="MP23" s="96"/>
      <c r="MQ23" s="96"/>
      <c r="MR23" s="96"/>
      <c r="MS23" s="96"/>
      <c r="MT23" s="96"/>
      <c r="MU23" s="96"/>
      <c r="MV23" s="96"/>
      <c r="MW23" s="96"/>
      <c r="MX23" s="96"/>
      <c r="MY23" s="96"/>
      <c r="MZ23" s="96"/>
      <c r="NA23" s="96"/>
      <c r="NB23" s="96"/>
      <c r="NC23" s="96"/>
      <c r="ND23" s="96"/>
      <c r="NE23" s="96"/>
      <c r="NF23" s="96"/>
      <c r="NG23" s="96"/>
      <c r="NH23" s="96"/>
      <c r="NI23" s="96"/>
      <c r="NJ23" s="96"/>
      <c r="NK23" s="96"/>
      <c r="NL23" s="96"/>
      <c r="NM23" s="96"/>
      <c r="NN23" s="96"/>
      <c r="NO23" s="96"/>
      <c r="NP23" s="96"/>
      <c r="NQ23" s="96"/>
      <c r="NR23" s="96"/>
      <c r="NS23" s="96"/>
      <c r="NT23" s="96"/>
      <c r="NU23" s="96"/>
      <c r="NV23" s="96"/>
      <c r="NW23" s="96"/>
    </row>
    <row r="24" spans="1:387" s="88" customFormat="1" ht="102.6" customHeight="1" outlineLevel="2" x14ac:dyDescent="0.3">
      <c r="A24" s="23" t="s">
        <v>65</v>
      </c>
      <c r="B24" s="22" t="s">
        <v>73</v>
      </c>
      <c r="C24" s="59" t="s">
        <v>205</v>
      </c>
      <c r="D24" s="26"/>
      <c r="E24" s="26" t="s">
        <v>47</v>
      </c>
      <c r="F24" s="72" t="s">
        <v>128</v>
      </c>
      <c r="G24" s="38">
        <v>0</v>
      </c>
      <c r="H24" s="38">
        <v>0</v>
      </c>
      <c r="I24" s="128">
        <v>0</v>
      </c>
      <c r="J24" s="128">
        <v>0</v>
      </c>
      <c r="K24" s="38">
        <v>0</v>
      </c>
      <c r="L24" s="38">
        <v>0</v>
      </c>
      <c r="M24" s="22">
        <f>SUM(G24:L24)</f>
        <v>0</v>
      </c>
      <c r="N24" s="13"/>
      <c r="O24" s="32"/>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c r="IR24" s="96"/>
      <c r="IS24" s="96"/>
      <c r="IT24" s="96"/>
      <c r="IU24" s="96"/>
      <c r="IV24" s="96"/>
      <c r="IW24" s="96"/>
      <c r="IX24" s="96"/>
      <c r="IY24" s="96"/>
      <c r="IZ24" s="96"/>
      <c r="JA24" s="96"/>
      <c r="JB24" s="96"/>
      <c r="JC24" s="96"/>
      <c r="JD24" s="96"/>
      <c r="JE24" s="96"/>
      <c r="JF24" s="96"/>
      <c r="JG24" s="96"/>
      <c r="JH24" s="96"/>
      <c r="JI24" s="96"/>
      <c r="JJ24" s="96"/>
      <c r="JK24" s="96"/>
      <c r="JL24" s="96"/>
      <c r="JM24" s="96"/>
      <c r="JN24" s="96"/>
      <c r="JO24" s="96"/>
      <c r="JP24" s="96"/>
      <c r="JQ24" s="96"/>
      <c r="JR24" s="96"/>
      <c r="JS24" s="96"/>
      <c r="JT24" s="96"/>
      <c r="JU24" s="96"/>
      <c r="JV24" s="96"/>
      <c r="JW24" s="96"/>
      <c r="JX24" s="96"/>
      <c r="JY24" s="96"/>
      <c r="JZ24" s="96"/>
      <c r="KA24" s="96"/>
      <c r="KB24" s="96"/>
      <c r="KC24" s="96"/>
      <c r="KD24" s="96"/>
      <c r="KE24" s="96"/>
      <c r="KF24" s="96"/>
      <c r="KG24" s="96"/>
      <c r="KH24" s="96"/>
      <c r="KI24" s="96"/>
      <c r="KJ24" s="96"/>
      <c r="KK24" s="96"/>
      <c r="KL24" s="96"/>
      <c r="KM24" s="96"/>
      <c r="KN24" s="96"/>
      <c r="KO24" s="96"/>
      <c r="KP24" s="96"/>
      <c r="KQ24" s="96"/>
      <c r="KR24" s="96"/>
      <c r="KS24" s="96"/>
      <c r="KT24" s="96"/>
      <c r="KU24" s="96"/>
      <c r="KV24" s="96"/>
      <c r="KW24" s="96"/>
      <c r="KX24" s="96"/>
      <c r="KY24" s="96"/>
      <c r="KZ24" s="96"/>
      <c r="LA24" s="96"/>
      <c r="LB24" s="96"/>
      <c r="LC24" s="96"/>
      <c r="LD24" s="96"/>
      <c r="LE24" s="96"/>
      <c r="LF24" s="96"/>
      <c r="LG24" s="96"/>
      <c r="LH24" s="96"/>
      <c r="LI24" s="96"/>
      <c r="LJ24" s="96"/>
      <c r="LK24" s="96"/>
      <c r="LL24" s="96"/>
      <c r="LM24" s="96"/>
      <c r="LN24" s="96"/>
      <c r="LO24" s="96"/>
      <c r="LP24" s="96"/>
      <c r="LQ24" s="96"/>
      <c r="LR24" s="96"/>
      <c r="LS24" s="96"/>
      <c r="LT24" s="96"/>
      <c r="LU24" s="96"/>
      <c r="LV24" s="96"/>
      <c r="LW24" s="96"/>
      <c r="LX24" s="96"/>
      <c r="LY24" s="96"/>
      <c r="LZ24" s="96"/>
      <c r="MA24" s="96"/>
      <c r="MB24" s="96"/>
      <c r="MC24" s="96"/>
      <c r="MD24" s="96"/>
      <c r="ME24" s="96"/>
      <c r="MF24" s="96"/>
      <c r="MG24" s="96"/>
      <c r="MH24" s="96"/>
      <c r="MI24" s="96"/>
      <c r="MJ24" s="96"/>
      <c r="MK24" s="96"/>
      <c r="ML24" s="96"/>
      <c r="MM24" s="96"/>
      <c r="MN24" s="96"/>
      <c r="MO24" s="96"/>
      <c r="MP24" s="96"/>
      <c r="MQ24" s="96"/>
      <c r="MR24" s="96"/>
      <c r="MS24" s="96"/>
      <c r="MT24" s="96"/>
      <c r="MU24" s="96"/>
      <c r="MV24" s="96"/>
      <c r="MW24" s="96"/>
      <c r="MX24" s="96"/>
      <c r="MY24" s="96"/>
      <c r="MZ24" s="96"/>
      <c r="NA24" s="96"/>
      <c r="NB24" s="96"/>
      <c r="NC24" s="96"/>
      <c r="ND24" s="96"/>
      <c r="NE24" s="96"/>
      <c r="NF24" s="96"/>
      <c r="NG24" s="96"/>
      <c r="NH24" s="96"/>
      <c r="NI24" s="96"/>
      <c r="NJ24" s="96"/>
      <c r="NK24" s="96"/>
      <c r="NL24" s="96"/>
      <c r="NM24" s="96"/>
      <c r="NN24" s="96"/>
      <c r="NO24" s="96"/>
      <c r="NP24" s="96"/>
      <c r="NQ24" s="96"/>
      <c r="NR24" s="96"/>
      <c r="NS24" s="96"/>
      <c r="NT24" s="96"/>
      <c r="NU24" s="96"/>
      <c r="NV24" s="96"/>
      <c r="NW24" s="96"/>
    </row>
    <row r="25" spans="1:387" ht="33" customHeight="1" x14ac:dyDescent="0.3">
      <c r="A25" s="3" t="s">
        <v>14</v>
      </c>
      <c r="B25" s="29" t="s">
        <v>192</v>
      </c>
      <c r="C25" s="87"/>
      <c r="D25" s="46"/>
      <c r="E25" s="5"/>
      <c r="F25" s="74"/>
      <c r="G25" s="3">
        <f>SUM(G26:G26)</f>
        <v>0</v>
      </c>
      <c r="H25" s="3">
        <f>SUM(H26:H26)</f>
        <v>26000</v>
      </c>
      <c r="I25" s="124">
        <v>0</v>
      </c>
      <c r="J25" s="124">
        <v>0</v>
      </c>
      <c r="K25" s="3">
        <f>SUM(K26:K26)</f>
        <v>65000</v>
      </c>
      <c r="L25" s="3">
        <f>SUM(L26:L26)</f>
        <v>56000</v>
      </c>
      <c r="M25" s="3">
        <f>SUM(G25:L25)</f>
        <v>147000</v>
      </c>
      <c r="N25" s="3"/>
      <c r="O25" s="98"/>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95"/>
      <c r="FC25" s="95"/>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5"/>
      <c r="IP25" s="95"/>
      <c r="IQ25" s="95"/>
      <c r="IR25" s="95"/>
      <c r="IS25" s="95"/>
      <c r="IT25" s="95"/>
      <c r="IU25" s="95"/>
      <c r="IV25" s="95"/>
      <c r="IW25" s="95"/>
      <c r="IX25" s="95"/>
      <c r="IY25" s="95"/>
      <c r="IZ25" s="95"/>
      <c r="JA25" s="95"/>
      <c r="JB25" s="95"/>
      <c r="JC25" s="95"/>
      <c r="JD25" s="95"/>
      <c r="JE25" s="95"/>
      <c r="JF25" s="95"/>
      <c r="JG25" s="95"/>
      <c r="JH25" s="95"/>
      <c r="JI25" s="95"/>
      <c r="JJ25" s="95"/>
      <c r="JK25" s="95"/>
      <c r="JL25" s="95"/>
      <c r="JM25" s="95"/>
      <c r="JN25" s="95"/>
      <c r="JO25" s="95"/>
      <c r="JP25" s="95"/>
      <c r="JQ25" s="95"/>
      <c r="JR25" s="95"/>
      <c r="JS25" s="95"/>
      <c r="JT25" s="95"/>
      <c r="JU25" s="95"/>
      <c r="JV25" s="95"/>
      <c r="JW25" s="95"/>
      <c r="JX25" s="95"/>
      <c r="JY25" s="95"/>
      <c r="JZ25" s="95"/>
      <c r="KA25" s="95"/>
      <c r="KB25" s="95"/>
      <c r="KC25" s="95"/>
      <c r="KD25" s="95"/>
      <c r="KE25" s="95"/>
      <c r="KF25" s="95"/>
      <c r="KG25" s="95"/>
      <c r="KH25" s="95"/>
      <c r="KI25" s="95"/>
      <c r="KJ25" s="95"/>
      <c r="KK25" s="95"/>
      <c r="KL25" s="95"/>
      <c r="KM25" s="95"/>
      <c r="KN25" s="95"/>
      <c r="KO25" s="95"/>
      <c r="KP25" s="95"/>
      <c r="KQ25" s="95"/>
      <c r="KR25" s="95"/>
      <c r="KS25" s="95"/>
      <c r="KT25" s="95"/>
      <c r="KU25" s="95"/>
      <c r="KV25" s="95"/>
      <c r="KW25" s="95"/>
      <c r="KX25" s="95"/>
      <c r="KY25" s="95"/>
      <c r="KZ25" s="95"/>
      <c r="LA25" s="95"/>
      <c r="LB25" s="95"/>
      <c r="LC25" s="95"/>
      <c r="LD25" s="95"/>
      <c r="LE25" s="95"/>
      <c r="LF25" s="95"/>
      <c r="LG25" s="95"/>
      <c r="LH25" s="95"/>
      <c r="LI25" s="95"/>
      <c r="LJ25" s="95"/>
      <c r="LK25" s="95"/>
      <c r="LL25" s="95"/>
      <c r="LM25" s="95"/>
      <c r="LN25" s="95"/>
      <c r="LO25" s="95"/>
      <c r="LP25" s="95"/>
      <c r="LQ25" s="95"/>
      <c r="LR25" s="95"/>
      <c r="LS25" s="95"/>
      <c r="LT25" s="95"/>
      <c r="LU25" s="95"/>
      <c r="LV25" s="95"/>
      <c r="LW25" s="95"/>
      <c r="LX25" s="95"/>
      <c r="LY25" s="95"/>
      <c r="LZ25" s="95"/>
      <c r="MA25" s="95"/>
      <c r="MB25" s="95"/>
      <c r="MC25" s="95"/>
      <c r="MD25" s="95"/>
      <c r="ME25" s="95"/>
      <c r="MF25" s="95"/>
      <c r="MG25" s="95"/>
      <c r="MH25" s="95"/>
      <c r="MI25" s="95"/>
      <c r="MJ25" s="95"/>
      <c r="MK25" s="95"/>
      <c r="ML25" s="95"/>
      <c r="MM25" s="95"/>
      <c r="MN25" s="95"/>
      <c r="MO25" s="95"/>
      <c r="MP25" s="95"/>
      <c r="MQ25" s="95"/>
      <c r="MR25" s="95"/>
      <c r="MS25" s="95"/>
      <c r="MT25" s="95"/>
      <c r="MU25" s="95"/>
      <c r="MV25" s="95"/>
      <c r="MW25" s="95"/>
      <c r="MX25" s="95"/>
      <c r="MY25" s="95"/>
      <c r="MZ25" s="95"/>
      <c r="NA25" s="95"/>
      <c r="NB25" s="95"/>
      <c r="NC25" s="95"/>
      <c r="ND25" s="95"/>
      <c r="NE25" s="95"/>
      <c r="NF25" s="95"/>
      <c r="NG25" s="95"/>
      <c r="NH25" s="95"/>
      <c r="NI25" s="95"/>
      <c r="NJ25" s="95"/>
      <c r="NK25" s="95"/>
      <c r="NL25" s="95"/>
      <c r="NM25" s="95"/>
      <c r="NN25" s="95"/>
      <c r="NO25" s="95"/>
      <c r="NP25" s="95"/>
      <c r="NQ25" s="95"/>
      <c r="NR25" s="95"/>
      <c r="NS25" s="95"/>
      <c r="NT25" s="95"/>
      <c r="NU25" s="95"/>
      <c r="NV25" s="95"/>
      <c r="NW25" s="95"/>
    </row>
    <row r="26" spans="1:387" ht="106.95" customHeight="1" outlineLevel="1" x14ac:dyDescent="0.3">
      <c r="A26" s="23" t="s">
        <v>21</v>
      </c>
      <c r="B26" s="138" t="s">
        <v>141</v>
      </c>
      <c r="C26" s="59" t="s">
        <v>148</v>
      </c>
      <c r="D26" s="25" t="s">
        <v>114</v>
      </c>
      <c r="E26" s="25" t="s">
        <v>149</v>
      </c>
      <c r="F26" s="73" t="s">
        <v>152</v>
      </c>
      <c r="G26" s="112">
        <v>0</v>
      </c>
      <c r="H26" s="113">
        <v>26000</v>
      </c>
      <c r="I26" s="129">
        <v>0</v>
      </c>
      <c r="J26" s="129">
        <v>0</v>
      </c>
      <c r="K26" s="113">
        <v>65000</v>
      </c>
      <c r="L26" s="113">
        <v>56000</v>
      </c>
      <c r="M26" s="117">
        <f>SUM(G26:L26)</f>
        <v>147000</v>
      </c>
      <c r="N26" s="60"/>
      <c r="O26" s="98"/>
      <c r="P26" s="95"/>
      <c r="Q26" s="69"/>
    </row>
    <row r="27" spans="1:387" ht="13.95" customHeight="1" outlineLevel="1" x14ac:dyDescent="0.3">
      <c r="A27" s="146"/>
      <c r="B27" s="146"/>
      <c r="C27" s="146"/>
      <c r="D27" s="146"/>
      <c r="E27" s="146"/>
      <c r="F27" s="146"/>
      <c r="G27" s="146"/>
      <c r="H27" s="146"/>
      <c r="I27" s="146"/>
      <c r="J27" s="146"/>
      <c r="K27" s="146"/>
      <c r="L27" s="146"/>
      <c r="M27" s="146"/>
      <c r="N27" s="146"/>
    </row>
    <row r="28" spans="1:387" ht="19.95" customHeight="1" outlineLevel="1" x14ac:dyDescent="0.3">
      <c r="A28" s="63" t="s">
        <v>15</v>
      </c>
      <c r="B28" s="19" t="s">
        <v>200</v>
      </c>
      <c r="C28" s="17"/>
      <c r="D28" s="45"/>
      <c r="E28" s="10"/>
      <c r="F28" s="71"/>
      <c r="G28" s="11">
        <f>SUM(G29,G39,G45)</f>
        <v>498000</v>
      </c>
      <c r="H28" s="11">
        <f>SUM(H29,H39,H45)</f>
        <v>1249000</v>
      </c>
      <c r="I28" s="11">
        <f>SUM(I29,I39)</f>
        <v>-316000</v>
      </c>
      <c r="J28" s="11">
        <f>SUM(J29,J39)</f>
        <v>-372000</v>
      </c>
      <c r="K28" s="11">
        <f>SUM(K29,K39,K45)</f>
        <v>1609000</v>
      </c>
      <c r="L28" s="11">
        <f>SUM(L29,L39,L45)</f>
        <v>4395000</v>
      </c>
      <c r="M28" s="11">
        <f t="shared" ref="M28:M47" si="3">SUM(G28:L28)</f>
        <v>7063000</v>
      </c>
      <c r="N28" s="12"/>
    </row>
    <row r="29" spans="1:387" s="69" customFormat="1" ht="49.35" customHeight="1" outlineLevel="1" x14ac:dyDescent="0.3">
      <c r="A29" s="64" t="s">
        <v>16</v>
      </c>
      <c r="B29" s="65" t="s">
        <v>62</v>
      </c>
      <c r="C29" s="21"/>
      <c r="D29" s="18"/>
      <c r="E29" s="18"/>
      <c r="F29" s="74"/>
      <c r="G29" s="50">
        <f t="shared" ref="G29:L29" si="4">SUM(G30:G38)</f>
        <v>482000</v>
      </c>
      <c r="H29" s="50">
        <f t="shared" si="4"/>
        <v>494000</v>
      </c>
      <c r="I29" s="50">
        <f t="shared" si="4"/>
        <v>-306000</v>
      </c>
      <c r="J29" s="50">
        <f t="shared" si="4"/>
        <v>-347000</v>
      </c>
      <c r="K29" s="50">
        <f t="shared" si="4"/>
        <v>774000</v>
      </c>
      <c r="L29" s="50">
        <f t="shared" si="4"/>
        <v>1645000</v>
      </c>
      <c r="M29" s="29">
        <f t="shared" si="3"/>
        <v>2742000</v>
      </c>
      <c r="N29" s="2"/>
      <c r="O29"/>
      <c r="P29"/>
      <c r="Q29"/>
      <c r="R29"/>
      <c r="S29"/>
      <c r="T29"/>
      <c r="U29"/>
      <c r="V29"/>
      <c r="W29"/>
      <c r="X29"/>
      <c r="Y29"/>
      <c r="Z29"/>
      <c r="AA29"/>
      <c r="AB29"/>
      <c r="AC29"/>
      <c r="AD29"/>
      <c r="AE29"/>
    </row>
    <row r="30" spans="1:387" ht="58.2" customHeight="1" outlineLevel="1" x14ac:dyDescent="0.3">
      <c r="A30" s="23" t="s">
        <v>22</v>
      </c>
      <c r="B30" s="22" t="s">
        <v>51</v>
      </c>
      <c r="C30" s="54" t="s">
        <v>87</v>
      </c>
      <c r="D30" s="26" t="s">
        <v>114</v>
      </c>
      <c r="E30" s="41" t="s">
        <v>44</v>
      </c>
      <c r="F30" s="76" t="s">
        <v>86</v>
      </c>
      <c r="G30" s="68">
        <v>370000</v>
      </c>
      <c r="H30" s="68">
        <v>380000</v>
      </c>
      <c r="I30" s="132">
        <v>-184000</v>
      </c>
      <c r="J30" s="132">
        <v>-217000</v>
      </c>
      <c r="K30" s="68">
        <v>380000</v>
      </c>
      <c r="L30" s="68">
        <v>380000</v>
      </c>
      <c r="M30" s="22">
        <f t="shared" si="3"/>
        <v>1109000</v>
      </c>
      <c r="N30" s="13"/>
      <c r="AE30" s="69"/>
    </row>
    <row r="31" spans="1:387" ht="23.7" customHeight="1" outlineLevel="1" x14ac:dyDescent="0.3">
      <c r="A31" s="23" t="s">
        <v>23</v>
      </c>
      <c r="B31" s="22" t="s">
        <v>151</v>
      </c>
      <c r="C31" s="54" t="s">
        <v>85</v>
      </c>
      <c r="D31" s="26" t="s">
        <v>114</v>
      </c>
      <c r="E31" s="41" t="s">
        <v>44</v>
      </c>
      <c r="F31" s="76" t="s">
        <v>86</v>
      </c>
      <c r="G31" s="68">
        <v>9000</v>
      </c>
      <c r="H31" s="68">
        <v>9000</v>
      </c>
      <c r="I31" s="132">
        <v>-14000</v>
      </c>
      <c r="J31" s="132">
        <v>-11000</v>
      </c>
      <c r="K31" s="68">
        <v>9000</v>
      </c>
      <c r="L31" s="68">
        <v>9000</v>
      </c>
      <c r="M31" s="22">
        <f t="shared" si="3"/>
        <v>11000</v>
      </c>
      <c r="N31" s="13"/>
    </row>
    <row r="32" spans="1:387" ht="33.6" customHeight="1" outlineLevel="1" x14ac:dyDescent="0.3">
      <c r="A32" s="23" t="s">
        <v>24</v>
      </c>
      <c r="B32" s="22" t="s">
        <v>60</v>
      </c>
      <c r="C32" s="54" t="s">
        <v>88</v>
      </c>
      <c r="D32" s="26" t="s">
        <v>114</v>
      </c>
      <c r="E32" s="41" t="s">
        <v>44</v>
      </c>
      <c r="F32" s="76">
        <v>2006</v>
      </c>
      <c r="G32" s="68">
        <v>60000</v>
      </c>
      <c r="H32" s="68">
        <v>60000</v>
      </c>
      <c r="I32" s="132">
        <v>-70000</v>
      </c>
      <c r="J32" s="132">
        <v>-93000</v>
      </c>
      <c r="K32" s="68">
        <v>25000</v>
      </c>
      <c r="L32" s="68">
        <v>25000</v>
      </c>
      <c r="M32" s="22">
        <f t="shared" si="3"/>
        <v>7000</v>
      </c>
      <c r="N32" s="13"/>
      <c r="AB32" s="69"/>
      <c r="AC32" s="69"/>
      <c r="AD32" s="69"/>
    </row>
    <row r="33" spans="1:27" ht="35.700000000000003" customHeight="1" outlineLevel="1" collapsed="1" x14ac:dyDescent="0.3">
      <c r="A33" s="23" t="s">
        <v>25</v>
      </c>
      <c r="B33" s="22" t="s">
        <v>89</v>
      </c>
      <c r="C33" s="54" t="s">
        <v>90</v>
      </c>
      <c r="D33" s="26"/>
      <c r="E33" s="41" t="s">
        <v>44</v>
      </c>
      <c r="F33" s="76">
        <v>2019</v>
      </c>
      <c r="G33" s="37">
        <v>0</v>
      </c>
      <c r="H33" s="37">
        <v>2000</v>
      </c>
      <c r="I33" s="133">
        <v>0</v>
      </c>
      <c r="J33" s="133">
        <v>0</v>
      </c>
      <c r="K33" s="37">
        <v>20000</v>
      </c>
      <c r="L33" s="37">
        <v>20000</v>
      </c>
      <c r="M33" s="22">
        <f t="shared" si="3"/>
        <v>42000</v>
      </c>
      <c r="N33" s="13"/>
    </row>
    <row r="34" spans="1:27" ht="34.5" customHeight="1" outlineLevel="1" x14ac:dyDescent="0.3">
      <c r="A34" s="23" t="s">
        <v>53</v>
      </c>
      <c r="B34" s="22" t="s">
        <v>91</v>
      </c>
      <c r="C34" s="54" t="s">
        <v>92</v>
      </c>
      <c r="D34" s="26" t="s">
        <v>114</v>
      </c>
      <c r="E34" s="41" t="s">
        <v>44</v>
      </c>
      <c r="F34" s="76">
        <v>2016</v>
      </c>
      <c r="G34" s="37">
        <v>4000</v>
      </c>
      <c r="H34" s="37">
        <v>4000</v>
      </c>
      <c r="I34" s="133">
        <v>-4000</v>
      </c>
      <c r="J34" s="133">
        <v>-2000</v>
      </c>
      <c r="K34" s="37">
        <v>0</v>
      </c>
      <c r="L34" s="37">
        <v>0</v>
      </c>
      <c r="M34" s="22">
        <f t="shared" si="3"/>
        <v>2000</v>
      </c>
      <c r="N34" s="13"/>
    </row>
    <row r="35" spans="1:27" ht="57" customHeight="1" outlineLevel="1" x14ac:dyDescent="0.3">
      <c r="A35" s="23" t="s">
        <v>54</v>
      </c>
      <c r="B35" s="22" t="s">
        <v>70</v>
      </c>
      <c r="C35" s="54" t="s">
        <v>93</v>
      </c>
      <c r="D35" s="26" t="s">
        <v>110</v>
      </c>
      <c r="E35" s="41" t="s">
        <v>94</v>
      </c>
      <c r="F35" s="76">
        <v>2019</v>
      </c>
      <c r="G35" s="68">
        <v>0</v>
      </c>
      <c r="H35" s="68">
        <v>0</v>
      </c>
      <c r="I35" s="132">
        <v>0</v>
      </c>
      <c r="J35" s="132">
        <v>0</v>
      </c>
      <c r="K35" s="68">
        <v>300000</v>
      </c>
      <c r="L35" s="68">
        <v>1123000</v>
      </c>
      <c r="M35" s="22">
        <f t="shared" si="3"/>
        <v>1423000</v>
      </c>
      <c r="N35" s="13"/>
      <c r="V35" s="69"/>
      <c r="W35" s="69"/>
      <c r="X35" s="69"/>
      <c r="Y35" s="69"/>
      <c r="Z35" s="69"/>
      <c r="AA35" s="69"/>
    </row>
    <row r="36" spans="1:27" ht="23.7" customHeight="1" outlineLevel="1" x14ac:dyDescent="0.3">
      <c r="A36" s="23" t="s">
        <v>55</v>
      </c>
      <c r="B36" s="22" t="s">
        <v>61</v>
      </c>
      <c r="C36" s="54" t="s">
        <v>95</v>
      </c>
      <c r="D36" s="26" t="s">
        <v>114</v>
      </c>
      <c r="E36" s="41" t="s">
        <v>97</v>
      </c>
      <c r="F36" s="76" t="s">
        <v>86</v>
      </c>
      <c r="G36" s="68">
        <v>5000</v>
      </c>
      <c r="H36" s="68">
        <v>5000</v>
      </c>
      <c r="I36" s="132">
        <v>-5000</v>
      </c>
      <c r="J36" s="132">
        <v>-5000</v>
      </c>
      <c r="K36" s="68">
        <v>6000</v>
      </c>
      <c r="L36" s="68">
        <v>6000</v>
      </c>
      <c r="M36" s="22">
        <f t="shared" si="3"/>
        <v>12000</v>
      </c>
      <c r="N36" s="13"/>
      <c r="R36" s="69"/>
      <c r="S36" s="69"/>
      <c r="T36" s="69"/>
      <c r="U36" s="69"/>
    </row>
    <row r="37" spans="1:27" ht="55.95" customHeight="1" outlineLevel="1" x14ac:dyDescent="0.3">
      <c r="A37" s="23" t="s">
        <v>56</v>
      </c>
      <c r="B37" s="22" t="s">
        <v>71</v>
      </c>
      <c r="C37" s="54" t="s">
        <v>96</v>
      </c>
      <c r="D37" s="26"/>
      <c r="E37" s="41" t="s">
        <v>44</v>
      </c>
      <c r="F37" s="76">
        <v>2021</v>
      </c>
      <c r="G37" s="37">
        <v>0</v>
      </c>
      <c r="H37" s="37">
        <v>0</v>
      </c>
      <c r="I37" s="133">
        <v>0</v>
      </c>
      <c r="J37" s="133">
        <v>0</v>
      </c>
      <c r="K37" s="37">
        <v>0</v>
      </c>
      <c r="L37" s="37">
        <v>48000</v>
      </c>
      <c r="M37" s="22">
        <f t="shared" si="3"/>
        <v>48000</v>
      </c>
      <c r="N37" s="13"/>
    </row>
    <row r="38" spans="1:27" ht="25.95" customHeight="1" outlineLevel="1" x14ac:dyDescent="0.3">
      <c r="A38" s="23" t="s">
        <v>57</v>
      </c>
      <c r="B38" s="22" t="s">
        <v>98</v>
      </c>
      <c r="C38" s="54" t="s">
        <v>99</v>
      </c>
      <c r="D38" s="26" t="s">
        <v>112</v>
      </c>
      <c r="E38" s="41" t="s">
        <v>125</v>
      </c>
      <c r="F38" s="76" t="s">
        <v>86</v>
      </c>
      <c r="G38" s="68">
        <v>34000</v>
      </c>
      <c r="H38" s="68">
        <v>34000</v>
      </c>
      <c r="I38" s="132">
        <v>-29000</v>
      </c>
      <c r="J38" s="132">
        <v>-19000</v>
      </c>
      <c r="K38" s="68">
        <v>34000</v>
      </c>
      <c r="L38" s="68">
        <v>34000</v>
      </c>
      <c r="M38" s="22">
        <f t="shared" si="3"/>
        <v>88000</v>
      </c>
      <c r="N38" s="13"/>
    </row>
    <row r="39" spans="1:27" ht="82.35" customHeight="1" outlineLevel="1" x14ac:dyDescent="0.3">
      <c r="A39" s="66" t="s">
        <v>169</v>
      </c>
      <c r="B39" s="21" t="s">
        <v>251</v>
      </c>
      <c r="C39" s="67"/>
      <c r="D39" s="4"/>
      <c r="E39" s="4"/>
      <c r="F39" s="74"/>
      <c r="G39" s="3">
        <f t="shared" ref="G39:L39" si="5">SUM(G40:G44)</f>
        <v>16000</v>
      </c>
      <c r="H39" s="3">
        <f t="shared" si="5"/>
        <v>755000</v>
      </c>
      <c r="I39" s="3">
        <f t="shared" si="5"/>
        <v>-10000</v>
      </c>
      <c r="J39" s="3">
        <f t="shared" si="5"/>
        <v>-25000</v>
      </c>
      <c r="K39" s="3">
        <f t="shared" si="5"/>
        <v>735000</v>
      </c>
      <c r="L39" s="3">
        <f t="shared" si="5"/>
        <v>2650000</v>
      </c>
      <c r="M39" s="29">
        <f t="shared" si="3"/>
        <v>4121000</v>
      </c>
      <c r="N39" s="2"/>
    </row>
    <row r="40" spans="1:27" ht="42" customHeight="1" outlineLevel="2" x14ac:dyDescent="0.3">
      <c r="A40" s="23" t="s">
        <v>27</v>
      </c>
      <c r="B40" s="22" t="s">
        <v>236</v>
      </c>
      <c r="C40" s="54" t="s">
        <v>235</v>
      </c>
      <c r="D40" s="26" t="s">
        <v>110</v>
      </c>
      <c r="E40" s="41" t="s">
        <v>194</v>
      </c>
      <c r="F40" s="76">
        <v>2019</v>
      </c>
      <c r="G40" s="37">
        <v>0</v>
      </c>
      <c r="H40" s="37">
        <v>10000</v>
      </c>
      <c r="I40" s="133">
        <v>0</v>
      </c>
      <c r="J40" s="133">
        <v>0</v>
      </c>
      <c r="K40" s="37">
        <v>0</v>
      </c>
      <c r="L40" s="37">
        <v>0</v>
      </c>
      <c r="M40" s="22">
        <f t="shared" si="3"/>
        <v>10000</v>
      </c>
      <c r="N40" s="13"/>
    </row>
    <row r="41" spans="1:27" ht="125.25" customHeight="1" x14ac:dyDescent="0.3">
      <c r="A41" s="23" t="s">
        <v>82</v>
      </c>
      <c r="B41" s="22" t="s">
        <v>153</v>
      </c>
      <c r="C41" s="54" t="s">
        <v>237</v>
      </c>
      <c r="D41" s="26" t="s">
        <v>110</v>
      </c>
      <c r="E41" s="41" t="s">
        <v>195</v>
      </c>
      <c r="F41" s="76">
        <v>2019</v>
      </c>
      <c r="G41" s="68">
        <v>8000</v>
      </c>
      <c r="H41" s="68">
        <v>300000</v>
      </c>
      <c r="I41" s="132">
        <v>-5000</v>
      </c>
      <c r="J41" s="132">
        <v>-16000</v>
      </c>
      <c r="K41" s="68">
        <v>300000</v>
      </c>
      <c r="L41" s="68">
        <v>1050000</v>
      </c>
      <c r="M41" s="22">
        <f t="shared" si="3"/>
        <v>1637000</v>
      </c>
      <c r="N41" s="13"/>
    </row>
    <row r="42" spans="1:27" ht="56.7" customHeight="1" outlineLevel="1" x14ac:dyDescent="0.3">
      <c r="A42" s="23" t="s">
        <v>170</v>
      </c>
      <c r="B42" s="138" t="s">
        <v>126</v>
      </c>
      <c r="C42" s="34" t="s">
        <v>100</v>
      </c>
      <c r="D42" s="26"/>
      <c r="E42" s="41" t="s">
        <v>196</v>
      </c>
      <c r="F42" s="76">
        <v>2019</v>
      </c>
      <c r="G42" s="37">
        <v>0</v>
      </c>
      <c r="H42" s="37">
        <v>10000</v>
      </c>
      <c r="I42" s="133">
        <v>0</v>
      </c>
      <c r="J42" s="133">
        <v>0</v>
      </c>
      <c r="K42" s="37">
        <v>10000</v>
      </c>
      <c r="L42" s="37">
        <v>50000</v>
      </c>
      <c r="M42" s="22">
        <f t="shared" si="3"/>
        <v>70000</v>
      </c>
      <c r="N42" s="13"/>
    </row>
    <row r="43" spans="1:27" ht="23.7" customHeight="1" outlineLevel="1" x14ac:dyDescent="0.3">
      <c r="A43" s="23" t="s">
        <v>171</v>
      </c>
      <c r="B43" s="22" t="s">
        <v>127</v>
      </c>
      <c r="C43" s="54" t="s">
        <v>102</v>
      </c>
      <c r="D43" s="26" t="s">
        <v>110</v>
      </c>
      <c r="E43" s="41" t="s">
        <v>101</v>
      </c>
      <c r="F43" s="76">
        <v>2019</v>
      </c>
      <c r="G43" s="37">
        <v>0</v>
      </c>
      <c r="H43" s="37">
        <v>10000</v>
      </c>
      <c r="I43" s="133">
        <v>0</v>
      </c>
      <c r="J43" s="133">
        <v>0</v>
      </c>
      <c r="K43" s="37">
        <v>0</v>
      </c>
      <c r="L43" s="37">
        <v>0</v>
      </c>
      <c r="M43" s="22">
        <f t="shared" si="3"/>
        <v>10000</v>
      </c>
      <c r="N43" s="13"/>
    </row>
    <row r="44" spans="1:27" ht="52.2" outlineLevel="1" x14ac:dyDescent="0.3">
      <c r="A44" s="23" t="s">
        <v>172</v>
      </c>
      <c r="B44" s="22" t="s">
        <v>154</v>
      </c>
      <c r="C44" s="54" t="s">
        <v>103</v>
      </c>
      <c r="D44" s="26" t="s">
        <v>110</v>
      </c>
      <c r="E44" s="41" t="s">
        <v>108</v>
      </c>
      <c r="F44" s="76">
        <v>2019</v>
      </c>
      <c r="G44" s="68">
        <v>8000</v>
      </c>
      <c r="H44" s="68">
        <v>425000</v>
      </c>
      <c r="I44" s="132">
        <v>-5000</v>
      </c>
      <c r="J44" s="132">
        <v>-9000</v>
      </c>
      <c r="K44" s="68">
        <v>425000</v>
      </c>
      <c r="L44" s="68">
        <v>1550000</v>
      </c>
      <c r="M44" s="22">
        <f t="shared" si="3"/>
        <v>2394000</v>
      </c>
      <c r="N44" s="13"/>
      <c r="O44" s="98"/>
      <c r="P44" s="95"/>
      <c r="Q44" s="95"/>
      <c r="R44" s="95"/>
      <c r="S44" s="95"/>
    </row>
    <row r="45" spans="1:27" ht="54" customHeight="1" outlineLevel="1" x14ac:dyDescent="0.3">
      <c r="A45" s="64" t="s">
        <v>173</v>
      </c>
      <c r="B45" s="65" t="s">
        <v>252</v>
      </c>
      <c r="C45" s="66"/>
      <c r="D45" s="18"/>
      <c r="E45" s="18"/>
      <c r="F45" s="74"/>
      <c r="G45" s="3">
        <f t="shared" ref="G45:L45" si="6">SUM(G46:G47)</f>
        <v>0</v>
      </c>
      <c r="H45" s="3">
        <f t="shared" si="6"/>
        <v>0</v>
      </c>
      <c r="I45" s="3">
        <f t="shared" si="6"/>
        <v>0</v>
      </c>
      <c r="J45" s="3">
        <f t="shared" si="6"/>
        <v>0</v>
      </c>
      <c r="K45" s="3">
        <f t="shared" si="6"/>
        <v>100000</v>
      </c>
      <c r="L45" s="3">
        <f t="shared" si="6"/>
        <v>100000</v>
      </c>
      <c r="M45" s="3">
        <f t="shared" si="3"/>
        <v>200000</v>
      </c>
      <c r="N45" s="5"/>
      <c r="O45" s="98"/>
      <c r="P45" s="95"/>
      <c r="Q45" s="95"/>
      <c r="R45" s="95"/>
      <c r="S45" s="95"/>
    </row>
    <row r="46" spans="1:27" ht="27.6" customHeight="1" outlineLevel="1" x14ac:dyDescent="0.3">
      <c r="A46" s="23" t="s">
        <v>174</v>
      </c>
      <c r="B46" s="22" t="s">
        <v>203</v>
      </c>
      <c r="C46" s="59" t="s">
        <v>204</v>
      </c>
      <c r="D46" s="26"/>
      <c r="E46" s="26" t="s">
        <v>48</v>
      </c>
      <c r="F46" s="77"/>
      <c r="G46" s="49">
        <v>0</v>
      </c>
      <c r="H46" s="49">
        <v>0</v>
      </c>
      <c r="I46" s="131">
        <v>0</v>
      </c>
      <c r="J46" s="131">
        <v>0</v>
      </c>
      <c r="K46" s="49">
        <v>0</v>
      </c>
      <c r="L46" s="49">
        <v>0</v>
      </c>
      <c r="M46" s="22">
        <f t="shared" si="3"/>
        <v>0</v>
      </c>
      <c r="N46" s="13"/>
    </row>
    <row r="47" spans="1:27" ht="66" customHeight="1" outlineLevel="1" x14ac:dyDescent="0.3">
      <c r="A47" s="23" t="s">
        <v>175</v>
      </c>
      <c r="B47" s="138" t="s">
        <v>202</v>
      </c>
      <c r="C47" s="54" t="s">
        <v>198</v>
      </c>
      <c r="D47" s="26" t="s">
        <v>115</v>
      </c>
      <c r="E47" s="26" t="s">
        <v>49</v>
      </c>
      <c r="F47" s="77"/>
      <c r="G47" s="49">
        <v>0</v>
      </c>
      <c r="H47" s="49">
        <v>0</v>
      </c>
      <c r="I47" s="131">
        <v>0</v>
      </c>
      <c r="J47" s="131">
        <v>0</v>
      </c>
      <c r="K47" s="49">
        <v>100000</v>
      </c>
      <c r="L47" s="49">
        <v>100000</v>
      </c>
      <c r="M47" s="22">
        <f t="shared" si="3"/>
        <v>200000</v>
      </c>
      <c r="N47" s="13"/>
    </row>
    <row r="48" spans="1:27" outlineLevel="1" x14ac:dyDescent="0.3">
      <c r="A48" s="143"/>
      <c r="B48" s="144"/>
      <c r="C48" s="144"/>
      <c r="D48" s="144"/>
      <c r="E48" s="144"/>
      <c r="F48" s="144"/>
      <c r="G48" s="144"/>
      <c r="H48" s="144"/>
      <c r="I48" s="144"/>
      <c r="J48" s="144"/>
      <c r="K48" s="144"/>
      <c r="L48" s="144"/>
      <c r="M48" s="144"/>
      <c r="N48" s="145"/>
    </row>
    <row r="49" spans="1:31" outlineLevel="1" x14ac:dyDescent="0.3">
      <c r="A49" s="63" t="s">
        <v>28</v>
      </c>
      <c r="B49" s="19" t="s">
        <v>241</v>
      </c>
      <c r="C49" s="17"/>
      <c r="D49" s="45"/>
      <c r="E49" s="10"/>
      <c r="F49" s="71"/>
      <c r="G49" s="11">
        <f>SUM(G50,)</f>
        <v>2000</v>
      </c>
      <c r="H49" s="11">
        <f>SUM(H50,)</f>
        <v>181500</v>
      </c>
      <c r="I49" s="11"/>
      <c r="J49" s="11"/>
      <c r="K49" s="11">
        <f>SUM(K50,)</f>
        <v>28400</v>
      </c>
      <c r="L49" s="11">
        <f>SUM(L50,)</f>
        <v>280500</v>
      </c>
      <c r="M49" s="11">
        <f t="shared" ref="M49:M57" si="7">SUM(G49:L49)</f>
        <v>492400</v>
      </c>
      <c r="N49" s="12"/>
    </row>
    <row r="50" spans="1:31" ht="45" customHeight="1" outlineLevel="1" x14ac:dyDescent="0.3">
      <c r="A50" s="107" t="s">
        <v>29</v>
      </c>
      <c r="B50" s="21" t="s">
        <v>26</v>
      </c>
      <c r="C50" s="65"/>
      <c r="D50" s="4"/>
      <c r="E50" s="4"/>
      <c r="F50" s="78"/>
      <c r="G50" s="3">
        <f t="shared" ref="G50:L50" si="8">SUM(G51:G57)</f>
        <v>2000</v>
      </c>
      <c r="H50" s="3">
        <f t="shared" si="8"/>
        <v>181500</v>
      </c>
      <c r="I50" s="3">
        <f t="shared" si="8"/>
        <v>-11500</v>
      </c>
      <c r="J50" s="3">
        <f t="shared" si="8"/>
        <v>-298554.40000000002</v>
      </c>
      <c r="K50" s="3">
        <f t="shared" si="8"/>
        <v>28400</v>
      </c>
      <c r="L50" s="3">
        <f t="shared" si="8"/>
        <v>280500</v>
      </c>
      <c r="M50" s="3">
        <f t="shared" si="7"/>
        <v>182345.59999999998</v>
      </c>
      <c r="N50" s="36"/>
    </row>
    <row r="51" spans="1:31" ht="27" customHeight="1" outlineLevel="1" x14ac:dyDescent="0.3">
      <c r="A51" s="23" t="s">
        <v>30</v>
      </c>
      <c r="B51" s="22" t="s">
        <v>157</v>
      </c>
      <c r="C51" s="59" t="s">
        <v>39</v>
      </c>
      <c r="D51" s="26"/>
      <c r="E51" s="41" t="s">
        <v>47</v>
      </c>
      <c r="F51" s="76">
        <v>2018</v>
      </c>
      <c r="G51" s="49">
        <v>0</v>
      </c>
      <c r="H51" s="49">
        <v>0</v>
      </c>
      <c r="I51" s="131">
        <v>0</v>
      </c>
      <c r="J51" s="131">
        <v>0</v>
      </c>
      <c r="K51" s="49">
        <v>0</v>
      </c>
      <c r="L51" s="49">
        <v>0</v>
      </c>
      <c r="M51" s="22">
        <f t="shared" si="7"/>
        <v>0</v>
      </c>
      <c r="N51" s="38" t="s">
        <v>40</v>
      </c>
    </row>
    <row r="52" spans="1:31" ht="24" customHeight="1" outlineLevel="2" x14ac:dyDescent="0.3">
      <c r="A52" s="23" t="s">
        <v>31</v>
      </c>
      <c r="B52" s="22" t="s">
        <v>158</v>
      </c>
      <c r="C52" s="34" t="s">
        <v>159</v>
      </c>
      <c r="D52" s="26"/>
      <c r="E52" s="26" t="s">
        <v>109</v>
      </c>
      <c r="F52" s="72">
        <v>2017</v>
      </c>
      <c r="G52" s="49">
        <v>0</v>
      </c>
      <c r="H52" s="49">
        <v>2500</v>
      </c>
      <c r="I52" s="131">
        <v>0</v>
      </c>
      <c r="J52" s="131">
        <v>0</v>
      </c>
      <c r="K52" s="49">
        <v>0</v>
      </c>
      <c r="L52" s="49">
        <v>2500</v>
      </c>
      <c r="M52" s="22">
        <f t="shared" si="7"/>
        <v>5000</v>
      </c>
      <c r="N52" s="38" t="s">
        <v>40</v>
      </c>
    </row>
    <row r="53" spans="1:31" ht="24" customHeight="1" outlineLevel="2" x14ac:dyDescent="0.3">
      <c r="A53" s="23" t="s">
        <v>32</v>
      </c>
      <c r="B53" s="22" t="s">
        <v>59</v>
      </c>
      <c r="C53" s="34" t="s">
        <v>134</v>
      </c>
      <c r="D53" s="26"/>
      <c r="E53" s="26" t="s">
        <v>109</v>
      </c>
      <c r="F53" s="72">
        <v>2017</v>
      </c>
      <c r="G53" s="49">
        <v>2000</v>
      </c>
      <c r="H53" s="49">
        <v>129000</v>
      </c>
      <c r="I53" s="131">
        <v>-1500</v>
      </c>
      <c r="J53" s="134">
        <v>-125554.4</v>
      </c>
      <c r="K53" s="49">
        <v>4000</v>
      </c>
      <c r="L53" s="49">
        <v>18000</v>
      </c>
      <c r="M53" s="22">
        <f t="shared" si="7"/>
        <v>25945.600000000006</v>
      </c>
      <c r="N53" s="38"/>
    </row>
    <row r="54" spans="1:31" ht="33.6" customHeight="1" outlineLevel="2" x14ac:dyDescent="0.3">
      <c r="A54" s="23" t="s">
        <v>83</v>
      </c>
      <c r="B54" s="22" t="s">
        <v>41</v>
      </c>
      <c r="C54" s="34" t="s">
        <v>42</v>
      </c>
      <c r="D54" s="26"/>
      <c r="E54" s="26" t="s">
        <v>46</v>
      </c>
      <c r="F54" s="72"/>
      <c r="G54" s="49">
        <v>0</v>
      </c>
      <c r="H54" s="49">
        <v>50000</v>
      </c>
      <c r="I54" s="131">
        <v>0</v>
      </c>
      <c r="J54" s="131">
        <v>-173000</v>
      </c>
      <c r="K54" s="111">
        <v>20000</v>
      </c>
      <c r="L54" s="111">
        <v>110000</v>
      </c>
      <c r="M54" s="22">
        <f t="shared" si="7"/>
        <v>7000</v>
      </c>
      <c r="N54" s="38"/>
    </row>
    <row r="55" spans="1:31" ht="24" customHeight="1" outlineLevel="1" x14ac:dyDescent="0.3">
      <c r="A55" s="101" t="s">
        <v>176</v>
      </c>
      <c r="B55" s="22" t="s">
        <v>105</v>
      </c>
      <c r="C55" s="34" t="s">
        <v>160</v>
      </c>
      <c r="D55" s="26"/>
      <c r="E55" s="26" t="s">
        <v>77</v>
      </c>
      <c r="F55" s="72">
        <v>2019</v>
      </c>
      <c r="G55" s="135">
        <v>0</v>
      </c>
      <c r="H55" s="135">
        <v>0</v>
      </c>
      <c r="I55" s="136">
        <v>0</v>
      </c>
      <c r="J55" s="136">
        <v>0</v>
      </c>
      <c r="K55" s="111">
        <v>4400</v>
      </c>
      <c r="L55" s="111">
        <v>0</v>
      </c>
      <c r="M55" s="22">
        <f t="shared" si="7"/>
        <v>4400</v>
      </c>
      <c r="N55" s="38"/>
    </row>
    <row r="56" spans="1:31" ht="24" customHeight="1" x14ac:dyDescent="0.3">
      <c r="A56" s="23" t="s">
        <v>84</v>
      </c>
      <c r="B56" s="138" t="s">
        <v>45</v>
      </c>
      <c r="C56" s="34" t="s">
        <v>42</v>
      </c>
      <c r="D56" s="26"/>
      <c r="E56" s="26" t="s">
        <v>197</v>
      </c>
      <c r="F56" s="72"/>
      <c r="G56" s="49">
        <v>0</v>
      </c>
      <c r="H56" s="49">
        <v>0</v>
      </c>
      <c r="I56" s="136">
        <v>0</v>
      </c>
      <c r="J56" s="136">
        <v>0</v>
      </c>
      <c r="K56" s="111">
        <v>0</v>
      </c>
      <c r="L56" s="111">
        <v>150000</v>
      </c>
      <c r="M56" s="22">
        <f t="shared" si="7"/>
        <v>150000</v>
      </c>
      <c r="N56" s="38"/>
    </row>
    <row r="57" spans="1:31" ht="30" customHeight="1" outlineLevel="2" x14ac:dyDescent="0.3">
      <c r="A57" s="23" t="s">
        <v>52</v>
      </c>
      <c r="B57" s="22" t="s">
        <v>240</v>
      </c>
      <c r="C57" s="34" t="s">
        <v>239</v>
      </c>
      <c r="D57" s="26"/>
      <c r="E57" s="26" t="s">
        <v>48</v>
      </c>
      <c r="F57" s="72">
        <v>2018</v>
      </c>
      <c r="G57" s="38">
        <v>0</v>
      </c>
      <c r="H57" s="38">
        <v>0</v>
      </c>
      <c r="I57" s="128">
        <v>-10000</v>
      </c>
      <c r="J57" s="128">
        <v>0</v>
      </c>
      <c r="K57" s="38">
        <v>0</v>
      </c>
      <c r="L57" s="38">
        <v>0</v>
      </c>
      <c r="M57" s="22">
        <f t="shared" si="7"/>
        <v>-10000</v>
      </c>
      <c r="N57" s="38" t="s">
        <v>40</v>
      </c>
      <c r="O57" s="32"/>
    </row>
    <row r="58" spans="1:31" ht="15.6" customHeight="1" outlineLevel="2" x14ac:dyDescent="0.3">
      <c r="A58" s="89"/>
      <c r="B58" s="118"/>
      <c r="C58" s="120"/>
      <c r="D58" s="90"/>
      <c r="E58" s="90"/>
      <c r="F58" s="92"/>
      <c r="G58" s="91"/>
      <c r="H58" s="91"/>
      <c r="I58" s="91"/>
      <c r="J58" s="91"/>
      <c r="K58" s="91"/>
      <c r="L58" s="91"/>
      <c r="M58" s="91"/>
      <c r="N58" s="91"/>
      <c r="O58" s="93"/>
      <c r="P58" s="94"/>
      <c r="Q58" s="94"/>
    </row>
    <row r="59" spans="1:31" s="69" customFormat="1" ht="16.95" customHeight="1" x14ac:dyDescent="0.3">
      <c r="A59" s="63" t="s">
        <v>33</v>
      </c>
      <c r="B59" s="19" t="s">
        <v>201</v>
      </c>
      <c r="C59" s="17"/>
      <c r="D59" s="45"/>
      <c r="E59" s="10"/>
      <c r="F59" s="71"/>
      <c r="G59" s="11">
        <f>SUM(G60)</f>
        <v>70780</v>
      </c>
      <c r="H59" s="11">
        <f>SUM(H60)</f>
        <v>223000</v>
      </c>
      <c r="I59" s="11">
        <f>I60</f>
        <v>-67534</v>
      </c>
      <c r="J59" s="11">
        <f>J60</f>
        <v>-180026</v>
      </c>
      <c r="K59" s="11">
        <f>SUM(K60)</f>
        <v>853000</v>
      </c>
      <c r="L59" s="11">
        <f>SUM(L60)</f>
        <v>733000</v>
      </c>
      <c r="M59" s="11">
        <f t="shared" ref="M59:M68" si="9">SUM(G59:L59)</f>
        <v>1632220</v>
      </c>
      <c r="N59" s="12"/>
      <c r="O59"/>
      <c r="P59"/>
      <c r="Q59"/>
      <c r="R59"/>
      <c r="S59"/>
      <c r="T59"/>
      <c r="U59"/>
      <c r="V59"/>
      <c r="W59"/>
      <c r="X59"/>
      <c r="Y59"/>
      <c r="Z59"/>
      <c r="AA59"/>
      <c r="AB59"/>
      <c r="AC59"/>
      <c r="AD59"/>
      <c r="AE59"/>
    </row>
    <row r="60" spans="1:31" s="31" customFormat="1" ht="34.950000000000003" customHeight="1" outlineLevel="2" x14ac:dyDescent="0.3">
      <c r="A60" s="3" t="s">
        <v>34</v>
      </c>
      <c r="B60" s="29" t="s">
        <v>37</v>
      </c>
      <c r="C60" s="30"/>
      <c r="D60" s="46"/>
      <c r="E60" s="5"/>
      <c r="F60" s="74"/>
      <c r="G60" s="3">
        <f t="shared" ref="G60:L60" si="10">SUM(G61:G68)</f>
        <v>70780</v>
      </c>
      <c r="H60" s="3">
        <f t="shared" si="10"/>
        <v>223000</v>
      </c>
      <c r="I60" s="3">
        <f t="shared" si="10"/>
        <v>-67534</v>
      </c>
      <c r="J60" s="3">
        <f t="shared" si="10"/>
        <v>-180026</v>
      </c>
      <c r="K60" s="3">
        <f t="shared" si="10"/>
        <v>853000</v>
      </c>
      <c r="L60" s="3">
        <f t="shared" si="10"/>
        <v>733000</v>
      </c>
      <c r="M60" s="3">
        <f t="shared" si="9"/>
        <v>1632220</v>
      </c>
      <c r="N60" s="3"/>
      <c r="P60"/>
      <c r="Q60"/>
      <c r="R60"/>
      <c r="S60"/>
      <c r="T60"/>
      <c r="U60"/>
      <c r="V60"/>
      <c r="W60"/>
      <c r="X60"/>
      <c r="Y60"/>
      <c r="Z60"/>
      <c r="AA60"/>
      <c r="AB60"/>
      <c r="AC60"/>
      <c r="AD60"/>
      <c r="AE60" s="69"/>
    </row>
    <row r="61" spans="1:31" ht="24" customHeight="1" outlineLevel="2" x14ac:dyDescent="0.3">
      <c r="A61" s="23" t="s">
        <v>35</v>
      </c>
      <c r="B61" s="22" t="s">
        <v>161</v>
      </c>
      <c r="C61" s="34" t="s">
        <v>132</v>
      </c>
      <c r="D61" s="26"/>
      <c r="E61" s="26" t="s">
        <v>49</v>
      </c>
      <c r="F61" s="77"/>
      <c r="G61" s="137">
        <v>9780</v>
      </c>
      <c r="H61" s="38">
        <v>0</v>
      </c>
      <c r="I61" s="128">
        <v>-9780</v>
      </c>
      <c r="J61" s="128">
        <v>0</v>
      </c>
      <c r="K61" s="38">
        <v>0</v>
      </c>
      <c r="L61" s="38">
        <v>0</v>
      </c>
      <c r="M61" s="22">
        <f t="shared" si="9"/>
        <v>0</v>
      </c>
      <c r="N61" s="13"/>
      <c r="AE61" s="31"/>
    </row>
    <row r="62" spans="1:31" ht="39.75" customHeight="1" outlineLevel="2" x14ac:dyDescent="0.3">
      <c r="A62" s="23" t="s">
        <v>36</v>
      </c>
      <c r="B62" s="22" t="s">
        <v>162</v>
      </c>
      <c r="C62" s="34" t="s">
        <v>207</v>
      </c>
      <c r="D62" s="26" t="s">
        <v>143</v>
      </c>
      <c r="E62" s="26" t="s">
        <v>163</v>
      </c>
      <c r="F62" s="77"/>
      <c r="G62" s="49">
        <v>0</v>
      </c>
      <c r="H62" s="49">
        <v>42000</v>
      </c>
      <c r="I62" s="131">
        <v>0</v>
      </c>
      <c r="J62" s="131">
        <v>-41700</v>
      </c>
      <c r="K62" s="49">
        <v>42000</v>
      </c>
      <c r="L62" s="49">
        <v>42000</v>
      </c>
      <c r="M62" s="22">
        <f t="shared" si="9"/>
        <v>84300</v>
      </c>
      <c r="N62" s="13"/>
      <c r="O62" s="52"/>
      <c r="AB62" s="69"/>
      <c r="AC62" s="69"/>
      <c r="AD62" s="69"/>
    </row>
    <row r="63" spans="1:31" ht="24" customHeight="1" x14ac:dyDescent="0.3">
      <c r="A63" s="23" t="s">
        <v>177</v>
      </c>
      <c r="B63" s="22" t="s">
        <v>164</v>
      </c>
      <c r="C63" s="34" t="s">
        <v>165</v>
      </c>
      <c r="D63" s="26" t="s">
        <v>114</v>
      </c>
      <c r="E63" s="26" t="s">
        <v>166</v>
      </c>
      <c r="F63" s="77"/>
      <c r="G63" s="38">
        <v>0</v>
      </c>
      <c r="H63" s="38">
        <v>0</v>
      </c>
      <c r="I63" s="128">
        <v>0</v>
      </c>
      <c r="J63" s="128">
        <v>0</v>
      </c>
      <c r="K63" s="38">
        <v>600000</v>
      </c>
      <c r="L63" s="38">
        <v>600000</v>
      </c>
      <c r="M63" s="22">
        <f t="shared" si="9"/>
        <v>1200000</v>
      </c>
      <c r="N63" s="13"/>
    </row>
    <row r="64" spans="1:31" ht="15" customHeight="1" outlineLevel="2" x14ac:dyDescent="0.3">
      <c r="A64" s="23" t="s">
        <v>178</v>
      </c>
      <c r="B64" s="138" t="s">
        <v>234</v>
      </c>
      <c r="C64" s="35" t="s">
        <v>107</v>
      </c>
      <c r="D64" s="26"/>
      <c r="E64" s="26" t="s">
        <v>75</v>
      </c>
      <c r="F64" s="77"/>
      <c r="G64" s="38">
        <v>0</v>
      </c>
      <c r="H64" s="137">
        <v>100000</v>
      </c>
      <c r="I64" s="128">
        <v>0</v>
      </c>
      <c r="J64" s="128">
        <v>-81600</v>
      </c>
      <c r="K64" s="38">
        <v>150000</v>
      </c>
      <c r="L64" s="38">
        <v>0</v>
      </c>
      <c r="M64" s="22">
        <f t="shared" si="9"/>
        <v>168400</v>
      </c>
      <c r="N64" s="13"/>
      <c r="R64" s="69"/>
      <c r="S64" s="69"/>
      <c r="T64" s="69"/>
      <c r="U64" s="69"/>
      <c r="V64" s="31"/>
      <c r="W64" s="31"/>
      <c r="X64" s="31"/>
      <c r="Y64" s="31"/>
      <c r="Z64" s="31"/>
      <c r="AA64" s="31"/>
    </row>
    <row r="65" spans="1:21" ht="33.75" customHeight="1" outlineLevel="1" x14ac:dyDescent="0.3">
      <c r="A65" s="23" t="s">
        <v>179</v>
      </c>
      <c r="B65" s="22" t="s">
        <v>76</v>
      </c>
      <c r="C65" s="34" t="s">
        <v>135</v>
      </c>
      <c r="D65" s="47"/>
      <c r="E65" s="43" t="s">
        <v>47</v>
      </c>
      <c r="F65" s="79"/>
      <c r="G65" s="38">
        <v>0</v>
      </c>
      <c r="H65" s="38">
        <v>0</v>
      </c>
      <c r="I65" s="128">
        <v>0</v>
      </c>
      <c r="J65" s="128">
        <v>0</v>
      </c>
      <c r="K65" s="38">
        <v>0</v>
      </c>
      <c r="L65" s="38">
        <v>30000</v>
      </c>
      <c r="M65" s="22">
        <f t="shared" si="9"/>
        <v>30000</v>
      </c>
      <c r="N65" s="16"/>
      <c r="R65" s="31"/>
      <c r="S65" s="31"/>
      <c r="T65" s="31"/>
      <c r="U65" s="31"/>
    </row>
    <row r="66" spans="1:21" ht="27" customHeight="1" outlineLevel="1" x14ac:dyDescent="0.3">
      <c r="A66" s="33" t="s">
        <v>180</v>
      </c>
      <c r="B66" s="141" t="s">
        <v>106</v>
      </c>
      <c r="C66" s="34" t="s">
        <v>117</v>
      </c>
      <c r="D66" s="47"/>
      <c r="E66" s="43" t="s">
        <v>49</v>
      </c>
      <c r="F66" s="79"/>
      <c r="G66" s="38">
        <v>0</v>
      </c>
      <c r="H66" s="38">
        <v>20000</v>
      </c>
      <c r="I66" s="128">
        <v>0</v>
      </c>
      <c r="J66" s="128">
        <v>0</v>
      </c>
      <c r="K66" s="38">
        <v>0</v>
      </c>
      <c r="L66" s="38">
        <v>0</v>
      </c>
      <c r="M66" s="22">
        <f t="shared" si="9"/>
        <v>20000</v>
      </c>
      <c r="N66" s="16"/>
    </row>
    <row r="67" spans="1:21" ht="46.95" customHeight="1" outlineLevel="1" x14ac:dyDescent="0.3">
      <c r="A67" s="23" t="s">
        <v>181</v>
      </c>
      <c r="B67" s="22" t="s">
        <v>139</v>
      </c>
      <c r="C67" s="85" t="s">
        <v>140</v>
      </c>
      <c r="D67" s="47"/>
      <c r="E67" s="43" t="s">
        <v>193</v>
      </c>
      <c r="F67" s="79"/>
      <c r="G67" s="38">
        <v>0</v>
      </c>
      <c r="H67" s="38">
        <v>0</v>
      </c>
      <c r="I67" s="128">
        <v>0</v>
      </c>
      <c r="J67" s="128">
        <v>0</v>
      </c>
      <c r="K67" s="38">
        <v>0</v>
      </c>
      <c r="L67" s="38"/>
      <c r="M67" s="22">
        <f t="shared" si="9"/>
        <v>0</v>
      </c>
      <c r="N67" s="16"/>
      <c r="P67" s="31"/>
      <c r="Q67" s="31"/>
    </row>
    <row r="68" spans="1:21" outlineLevel="1" x14ac:dyDescent="0.3">
      <c r="A68" s="105" t="s">
        <v>182</v>
      </c>
      <c r="B68" s="22" t="s">
        <v>142</v>
      </c>
      <c r="C68" s="85" t="s">
        <v>137</v>
      </c>
      <c r="D68" s="102" t="s">
        <v>143</v>
      </c>
      <c r="E68" s="43" t="s">
        <v>238</v>
      </c>
      <c r="F68" s="79" t="s">
        <v>138</v>
      </c>
      <c r="G68" s="49">
        <v>61000</v>
      </c>
      <c r="H68" s="49">
        <v>61000</v>
      </c>
      <c r="I68" s="131">
        <v>-57754</v>
      </c>
      <c r="J68" s="131">
        <v>-56726</v>
      </c>
      <c r="K68" s="49">
        <v>61000</v>
      </c>
      <c r="L68" s="49">
        <v>61000</v>
      </c>
      <c r="M68" s="22">
        <f t="shared" si="9"/>
        <v>129520</v>
      </c>
      <c r="N68" s="16"/>
      <c r="O68" s="69"/>
    </row>
    <row r="69" spans="1:21" x14ac:dyDescent="0.3">
      <c r="A69" s="147"/>
      <c r="B69" s="148"/>
      <c r="C69" s="148"/>
      <c r="D69" s="148"/>
      <c r="E69" s="148"/>
      <c r="F69" s="148"/>
      <c r="G69" s="148"/>
      <c r="H69" s="148"/>
      <c r="I69" s="148"/>
      <c r="J69" s="148"/>
      <c r="K69" s="148"/>
      <c r="L69" s="148"/>
      <c r="M69" s="148"/>
      <c r="N69" s="149"/>
    </row>
    <row r="70" spans="1:21" x14ac:dyDescent="0.3">
      <c r="A70" s="63" t="s">
        <v>183</v>
      </c>
      <c r="B70" s="19" t="s">
        <v>255</v>
      </c>
      <c r="C70" s="17"/>
      <c r="D70" s="45"/>
      <c r="E70" s="10"/>
      <c r="F70" s="71"/>
      <c r="G70" s="11">
        <f>SUM(G71,G74,G77)</f>
        <v>0</v>
      </c>
      <c r="H70" s="11">
        <f>SUM(H71,H74,H77)</f>
        <v>0</v>
      </c>
      <c r="I70" s="123">
        <v>0</v>
      </c>
      <c r="J70" s="123">
        <v>0</v>
      </c>
      <c r="K70" s="11">
        <f>SUM(K71,K74,K77)</f>
        <v>30000</v>
      </c>
      <c r="L70" s="11">
        <f>SUM(L71,L74,L77)</f>
        <v>26000</v>
      </c>
      <c r="M70" s="11">
        <f>SUM(G70:L70)</f>
        <v>56000</v>
      </c>
      <c r="N70" s="11"/>
    </row>
    <row r="71" spans="1:21" ht="38.700000000000003" customHeight="1" x14ac:dyDescent="0.3">
      <c r="A71" s="3" t="s">
        <v>184</v>
      </c>
      <c r="B71" s="29" t="s">
        <v>253</v>
      </c>
      <c r="C71" s="27"/>
      <c r="D71" s="46"/>
      <c r="E71" s="5"/>
      <c r="F71" s="80"/>
      <c r="G71" s="3">
        <f>SUM(G72:G73)</f>
        <v>0</v>
      </c>
      <c r="H71" s="3">
        <f>SUM(H72:H73)</f>
        <v>0</v>
      </c>
      <c r="I71" s="124">
        <v>0</v>
      </c>
      <c r="J71" s="124">
        <v>0</v>
      </c>
      <c r="K71" s="3">
        <v>10000</v>
      </c>
      <c r="L71" s="3">
        <v>10000</v>
      </c>
      <c r="M71" s="3">
        <f>SUM(G71:L71)</f>
        <v>20000</v>
      </c>
      <c r="N71" s="28"/>
    </row>
    <row r="72" spans="1:21" ht="70.2" customHeight="1" x14ac:dyDescent="0.3">
      <c r="A72" s="23" t="s">
        <v>185</v>
      </c>
      <c r="B72" s="22" t="s">
        <v>209</v>
      </c>
      <c r="C72" s="34" t="s">
        <v>131</v>
      </c>
      <c r="D72" s="26"/>
      <c r="E72" s="43" t="s">
        <v>228</v>
      </c>
      <c r="F72" s="77"/>
      <c r="G72" s="38">
        <v>0</v>
      </c>
      <c r="H72" s="38">
        <v>0</v>
      </c>
      <c r="I72" s="128">
        <v>0</v>
      </c>
      <c r="J72" s="128">
        <v>0</v>
      </c>
      <c r="K72" s="38">
        <v>0</v>
      </c>
      <c r="L72" s="38">
        <v>0</v>
      </c>
      <c r="M72" s="22">
        <f>SUM(G72:L72)</f>
        <v>0</v>
      </c>
      <c r="N72" s="13"/>
    </row>
    <row r="73" spans="1:21" ht="34.35" customHeight="1" x14ac:dyDescent="0.3">
      <c r="A73" s="23" t="s">
        <v>186</v>
      </c>
      <c r="B73" s="22" t="s">
        <v>210</v>
      </c>
      <c r="C73" s="34" t="s">
        <v>221</v>
      </c>
      <c r="D73" s="26"/>
      <c r="E73" s="43" t="s">
        <v>228</v>
      </c>
      <c r="F73" s="77"/>
      <c r="G73" s="38">
        <v>0</v>
      </c>
      <c r="H73" s="38">
        <v>0</v>
      </c>
      <c r="I73" s="128">
        <v>0</v>
      </c>
      <c r="J73" s="128">
        <v>0</v>
      </c>
      <c r="K73" s="38">
        <v>10000</v>
      </c>
      <c r="L73" s="38">
        <v>10000</v>
      </c>
      <c r="M73" s="22">
        <f>SUM(G73:L73)</f>
        <v>20000</v>
      </c>
      <c r="N73" s="13"/>
    </row>
    <row r="74" spans="1:21" ht="66.75" customHeight="1" x14ac:dyDescent="0.3">
      <c r="A74" s="3" t="s">
        <v>187</v>
      </c>
      <c r="B74" s="29" t="s">
        <v>208</v>
      </c>
      <c r="C74" s="27"/>
      <c r="D74" s="46"/>
      <c r="E74" s="5"/>
      <c r="F74" s="80"/>
      <c r="G74" s="3">
        <f>SUM(G76)</f>
        <v>0</v>
      </c>
      <c r="H74" s="3">
        <f>SUM(H76)</f>
        <v>0</v>
      </c>
      <c r="I74" s="124">
        <v>0</v>
      </c>
      <c r="J74" s="124">
        <v>0</v>
      </c>
      <c r="K74" s="3">
        <v>10000</v>
      </c>
      <c r="L74" s="3">
        <v>6000</v>
      </c>
      <c r="M74" s="3">
        <f>SUM(G74:L74)</f>
        <v>16000</v>
      </c>
      <c r="N74" s="28"/>
    </row>
    <row r="75" spans="1:21" ht="91.95" customHeight="1" x14ac:dyDescent="0.3">
      <c r="A75" s="23" t="s">
        <v>188</v>
      </c>
      <c r="B75" s="22" t="s">
        <v>213</v>
      </c>
      <c r="C75" s="34" t="s">
        <v>229</v>
      </c>
      <c r="D75" s="26"/>
      <c r="E75" s="43" t="s">
        <v>193</v>
      </c>
      <c r="F75" s="77"/>
      <c r="G75" s="38">
        <v>0</v>
      </c>
      <c r="H75" s="38">
        <v>0</v>
      </c>
      <c r="I75" s="128">
        <v>0</v>
      </c>
      <c r="J75" s="128">
        <v>0</v>
      </c>
      <c r="K75" s="38">
        <v>0</v>
      </c>
      <c r="L75" s="38">
        <v>0</v>
      </c>
      <c r="M75" s="22">
        <f t="shared" ref="M75" si="11">SUM(G75:L75)</f>
        <v>0</v>
      </c>
      <c r="N75" s="13"/>
    </row>
    <row r="76" spans="1:21" ht="111.75" customHeight="1" x14ac:dyDescent="0.3">
      <c r="A76" s="23" t="s">
        <v>212</v>
      </c>
      <c r="B76" s="22" t="s">
        <v>254</v>
      </c>
      <c r="C76" s="34" t="s">
        <v>222</v>
      </c>
      <c r="D76" s="26"/>
      <c r="E76" s="43" t="s">
        <v>224</v>
      </c>
      <c r="F76" s="77"/>
      <c r="G76" s="38">
        <v>0</v>
      </c>
      <c r="H76" s="38">
        <v>0</v>
      </c>
      <c r="I76" s="128">
        <v>0</v>
      </c>
      <c r="J76" s="128">
        <v>0</v>
      </c>
      <c r="K76" s="38">
        <v>10000</v>
      </c>
      <c r="L76" s="38">
        <v>6000</v>
      </c>
      <c r="M76" s="22">
        <f>SUM(G76:L76)</f>
        <v>16000</v>
      </c>
      <c r="N76" s="13"/>
    </row>
    <row r="77" spans="1:21" ht="30.75" customHeight="1" x14ac:dyDescent="0.3">
      <c r="A77" s="3" t="s">
        <v>189</v>
      </c>
      <c r="B77" s="29" t="s">
        <v>211</v>
      </c>
      <c r="C77" s="27"/>
      <c r="D77" s="46"/>
      <c r="E77" s="5"/>
      <c r="F77" s="80"/>
      <c r="G77" s="3">
        <f>SUM(G78:G80)</f>
        <v>0</v>
      </c>
      <c r="H77" s="3">
        <v>0</v>
      </c>
      <c r="I77" s="124">
        <v>0</v>
      </c>
      <c r="J77" s="124">
        <v>0</v>
      </c>
      <c r="K77" s="3">
        <v>10000</v>
      </c>
      <c r="L77" s="3">
        <v>10000</v>
      </c>
      <c r="M77" s="3">
        <f>SUM(G77:L77)</f>
        <v>20000</v>
      </c>
      <c r="N77" s="28"/>
    </row>
    <row r="78" spans="1:21" ht="23.25" customHeight="1" x14ac:dyDescent="0.3">
      <c r="A78" s="23" t="s">
        <v>190</v>
      </c>
      <c r="B78" s="22" t="s">
        <v>214</v>
      </c>
      <c r="C78" s="34" t="s">
        <v>220</v>
      </c>
      <c r="D78" s="26"/>
      <c r="E78" s="43" t="s">
        <v>225</v>
      </c>
      <c r="F78" s="77"/>
      <c r="G78" s="38">
        <v>0</v>
      </c>
      <c r="H78" s="38">
        <v>0</v>
      </c>
      <c r="I78" s="128">
        <v>0</v>
      </c>
      <c r="J78" s="128">
        <v>0</v>
      </c>
      <c r="K78" s="38">
        <v>15000</v>
      </c>
      <c r="L78" s="38">
        <v>15000</v>
      </c>
      <c r="M78" s="22">
        <f>SUM(G78:L78)</f>
        <v>30000</v>
      </c>
      <c r="N78" s="13"/>
    </row>
    <row r="79" spans="1:21" ht="27.75" customHeight="1" x14ac:dyDescent="0.3">
      <c r="A79" s="3" t="s">
        <v>217</v>
      </c>
      <c r="B79" s="29" t="s">
        <v>38</v>
      </c>
      <c r="C79" s="27"/>
      <c r="D79" s="46"/>
      <c r="E79" s="5"/>
      <c r="F79" s="80"/>
      <c r="G79" s="3">
        <v>0</v>
      </c>
      <c r="H79" s="3">
        <v>0</v>
      </c>
      <c r="I79" s="124">
        <v>0</v>
      </c>
      <c r="J79" s="124">
        <v>0</v>
      </c>
      <c r="K79" s="3">
        <v>0</v>
      </c>
      <c r="L79" s="3">
        <v>0</v>
      </c>
      <c r="M79" s="3">
        <f>SUM(G79:L79)</f>
        <v>0</v>
      </c>
      <c r="N79" s="28"/>
    </row>
    <row r="80" spans="1:21" ht="36.6" customHeight="1" x14ac:dyDescent="0.3">
      <c r="A80" s="23" t="s">
        <v>218</v>
      </c>
      <c r="B80" s="110" t="s">
        <v>215</v>
      </c>
      <c r="C80" s="34" t="s">
        <v>129</v>
      </c>
      <c r="D80" s="26"/>
      <c r="E80" s="43" t="s">
        <v>227</v>
      </c>
      <c r="F80" s="77"/>
      <c r="G80" s="38">
        <v>0</v>
      </c>
      <c r="H80" s="38">
        <v>0</v>
      </c>
      <c r="I80" s="128">
        <v>0</v>
      </c>
      <c r="J80" s="128">
        <v>0</v>
      </c>
      <c r="K80" s="38">
        <v>0</v>
      </c>
      <c r="L80" s="38">
        <v>0</v>
      </c>
      <c r="M80" s="22">
        <f>SUM(G80:L80)</f>
        <v>0</v>
      </c>
      <c r="N80" s="13"/>
    </row>
    <row r="81" spans="1:14" ht="42" x14ac:dyDescent="0.3">
      <c r="A81" s="23" t="s">
        <v>219</v>
      </c>
      <c r="B81" s="110" t="s">
        <v>216</v>
      </c>
      <c r="C81" s="34" t="s">
        <v>130</v>
      </c>
      <c r="D81" s="26"/>
      <c r="E81" s="43" t="s">
        <v>226</v>
      </c>
      <c r="F81" s="77"/>
      <c r="G81" s="38">
        <v>0</v>
      </c>
      <c r="H81" s="38">
        <v>0</v>
      </c>
      <c r="I81" s="128">
        <v>0</v>
      </c>
      <c r="J81" s="128">
        <v>0</v>
      </c>
      <c r="K81" s="38">
        <v>0</v>
      </c>
      <c r="L81" s="38">
        <v>0</v>
      </c>
      <c r="M81" s="22">
        <v>0</v>
      </c>
      <c r="N81" s="13"/>
    </row>
    <row r="82" spans="1:14" x14ac:dyDescent="0.3">
      <c r="A82" s="23" t="s">
        <v>123</v>
      </c>
      <c r="B82" s="22"/>
      <c r="C82" s="16"/>
      <c r="D82" s="26"/>
      <c r="E82" s="40"/>
      <c r="F82" s="77"/>
      <c r="G82" s="51">
        <f>SUM(G3,G12,G28,G49,G59,G70,)</f>
        <v>577061</v>
      </c>
      <c r="H82" s="51">
        <f>SUM(H3,H12,H28,H49,H59,H70)</f>
        <v>2079844</v>
      </c>
      <c r="I82" s="51">
        <f>SUM(I3,I12,I28,I59,I70)</f>
        <v>-385920</v>
      </c>
      <c r="J82" s="51">
        <f>SUM(J3,J12,J28,J59,J70)</f>
        <v>-616217</v>
      </c>
      <c r="K82" s="51">
        <f>SUM(K3,K12,K28,K49,K59,K70)</f>
        <v>2852900</v>
      </c>
      <c r="L82" s="51">
        <f>SUM(L3,K12,L28,L49,L59,L70)</f>
        <v>5564000</v>
      </c>
      <c r="M82" s="51">
        <f>SUM(G82:L82)</f>
        <v>10071668</v>
      </c>
      <c r="N82" s="13"/>
    </row>
    <row r="83" spans="1:14" x14ac:dyDescent="0.3">
      <c r="G83" s="84"/>
      <c r="M83" s="116"/>
    </row>
    <row r="84" spans="1:14" x14ac:dyDescent="0.3">
      <c r="A84" s="82"/>
      <c r="B84" s="121" t="s">
        <v>256</v>
      </c>
      <c r="C84" s="119"/>
      <c r="D84"/>
      <c r="E84"/>
      <c r="F84"/>
    </row>
    <row r="85" spans="1:14" x14ac:dyDescent="0.3">
      <c r="A85" s="83"/>
      <c r="B85" s="119" t="s">
        <v>246</v>
      </c>
      <c r="C85" s="119"/>
      <c r="D85"/>
      <c r="E85"/>
      <c r="F85"/>
    </row>
    <row r="86" spans="1:14" x14ac:dyDescent="0.3">
      <c r="C86" s="109"/>
    </row>
  </sheetData>
  <mergeCells count="5">
    <mergeCell ref="A48:N48"/>
    <mergeCell ref="A27:N27"/>
    <mergeCell ref="A69:N69"/>
    <mergeCell ref="A11:N11"/>
    <mergeCell ref="B1:N1"/>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7C345E88ECED5458D3BD680B7BA2225" ma:contentTypeVersion="1" ma:contentTypeDescription="Loo uus dokument" ma:contentTypeScope="" ma:versionID="255e765ff2285a51e05390ca6cf390f7">
  <xsd:schema xmlns:xsd="http://www.w3.org/2001/XMLSchema" xmlns:p="http://schemas.microsoft.com/office/2006/metadata/properties" targetNamespace="http://schemas.microsoft.com/office/2006/metadata/properties" ma:root="true" ma:fieldsID="fc2ccef055eb827defe513884e00b21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6017C3-93E5-4375-8308-8FE2F6F5D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9E6B09A-3E3D-40E0-8A2E-9F13F9092F7E}">
  <ds:schemaRefs>
    <ds:schemaRef ds:uri="http://www.w3.org/XML/1998/namespace"/>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8325407D-BC44-469D-9DBC-BE84F7775B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Tegevused_vorm</vt:lpstr>
      <vt:lpstr>Tegevused_vorm!_Toc530730174</vt:lpstr>
    </vt:vector>
  </TitlesOfParts>
  <Company>Rahandusministeerium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urvem</dc:creator>
  <cp:lastModifiedBy>Maria Leier</cp:lastModifiedBy>
  <cp:lastPrinted>2018-12-18T09:09:56Z</cp:lastPrinted>
  <dcterms:created xsi:type="dcterms:W3CDTF">2012-09-17T06:47:39Z</dcterms:created>
  <dcterms:modified xsi:type="dcterms:W3CDTF">2020-11-24T09:50:03Z</dcterms:modified>
  <dc:title>Lisa 2.KORAK rakendusplaani täitmisega seotud kulud 2018-2019</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0x01010017C345E88ECED5458D3BD680B7BA2225</vt:lpwstr>
  </property>
</Properties>
</file>